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95" windowHeight="5475"/>
  </bookViews>
  <sheets>
    <sheet name="Eligibility" sheetId="1" r:id="rId1"/>
    <sheet name="RTR" sheetId="2" r:id="rId2"/>
    <sheet name="Sheet3" sheetId="9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D10" i="1"/>
  <c r="F10" s="1"/>
  <c r="D9"/>
  <c r="F9" s="1"/>
  <c r="C5"/>
  <c r="B5"/>
  <c r="D11" l="1"/>
  <c r="F11" s="1"/>
  <c r="D12"/>
  <c r="F12" s="1"/>
  <c r="D13"/>
  <c r="F13" s="1"/>
  <c r="D3"/>
  <c r="D4"/>
  <c r="D5"/>
  <c r="D6"/>
  <c r="F6" s="1"/>
  <c r="D7"/>
  <c r="Q10" i="9" l="1"/>
  <c r="P10"/>
  <c r="O10"/>
  <c r="N10"/>
  <c r="M10"/>
  <c r="L10"/>
  <c r="H10"/>
  <c r="G10"/>
  <c r="F10"/>
  <c r="E10"/>
  <c r="D10"/>
  <c r="C10"/>
  <c r="R10" l="1"/>
  <c r="I10"/>
  <c r="F5" i="1" l="1"/>
  <c r="F7" l="1"/>
  <c r="F4"/>
  <c r="F3"/>
  <c r="F21"/>
  <c r="K13" i="2"/>
  <c r="F16" i="1" s="1"/>
  <c r="F6" i="5"/>
  <c r="F7"/>
  <c r="F8"/>
  <c r="F9"/>
  <c r="F10"/>
  <c r="F11"/>
  <c r="F12"/>
  <c r="E13"/>
  <c r="F14" i="1" l="1"/>
  <c r="F13" i="5"/>
  <c r="F15" i="1" l="1"/>
  <c r="F18" l="1"/>
  <c r="F22" s="1"/>
</calcChain>
</file>

<file path=xl/sharedStrings.xml><?xml version="1.0" encoding="utf-8"?>
<sst xmlns="http://schemas.openxmlformats.org/spreadsheetml/2006/main" count="111" uniqueCount="83">
  <si>
    <t xml:space="preserve">Application No.    </t>
  </si>
  <si>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</si>
  <si>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</si>
  <si>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</si>
  <si>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</si>
  <si>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</si>
  <si>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</si>
  <si>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</si>
  <si>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</si>
  <si>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</si>
  <si>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</si>
  <si>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</si>
  <si>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</si>
  <si>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</si>
  <si>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</si>
  <si>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</si>
  <si>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</si>
  <si>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</si>
  <si>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</si>
  <si>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</si>
  <si>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</si>
  <si>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</si>
  <si>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</si>
  <si>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</si>
  <si>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</si>
  <si>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</si>
  <si>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</si>
  <si>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</si>
  <si>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</si>
  <si>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</si>
  <si>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</si>
  <si>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</si>
  <si>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</si>
  <si>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</si>
  <si>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</si>
  <si>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</si>
  <si>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</si>
  <si>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</si>
  <si>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</si>
  <si>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</si>
  <si>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</si>
  <si>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</si>
  <si>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</si>
  <si>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y</t>
  </si>
  <si>
    <t>EMI Considered</t>
  </si>
  <si>
    <t>Income From Other Sources</t>
  </si>
  <si>
    <t>ASSESSMENT YEAR</t>
  </si>
  <si>
    <t>2018-19</t>
  </si>
  <si>
    <t>2017-18</t>
  </si>
  <si>
    <t>Tenure</t>
  </si>
  <si>
    <t>Inst. Paid</t>
  </si>
  <si>
    <t>Inst. Bal</t>
  </si>
  <si>
    <t>Loan Amt</t>
  </si>
  <si>
    <t>Feb</t>
  </si>
  <si>
    <t>March</t>
  </si>
  <si>
    <t>April</t>
  </si>
  <si>
    <t xml:space="preserve">May </t>
  </si>
  <si>
    <t>June</t>
  </si>
  <si>
    <t>July</t>
  </si>
  <si>
    <t>7th</t>
  </si>
  <si>
    <t>14th</t>
  </si>
  <si>
    <t>21st</t>
  </si>
  <si>
    <t>28th</t>
  </si>
  <si>
    <t>No of Cr.</t>
  </si>
  <si>
    <t>Eligibilty In Lacs</t>
  </si>
  <si>
    <t>Net profit</t>
  </si>
  <si>
    <t>Incomr from salary</t>
  </si>
  <si>
    <t>CF-15734490</t>
  </si>
  <si>
    <t>AL</t>
  </si>
  <si>
    <t>Y</t>
  </si>
  <si>
    <t>JAMCO INDUSTRIES</t>
  </si>
  <si>
    <t>GAURAV MANCHANDA</t>
  </si>
  <si>
    <t>Depriciation</t>
  </si>
  <si>
    <t>Bank intrest</t>
  </si>
  <si>
    <t>ASHOK KUMAR</t>
  </si>
  <si>
    <t>Income from house property</t>
  </si>
  <si>
    <t>Incomr from business profession</t>
  </si>
  <si>
    <t>GAURAV</t>
  </si>
  <si>
    <t>CANARA</t>
  </si>
  <si>
    <t>GAMCO</t>
  </si>
  <si>
    <t>HDB</t>
  </si>
  <si>
    <t>LAP</t>
  </si>
  <si>
    <t>N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</si>
</sst>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.5"/>
      <color indexed="8"/>
      <name val="Cambria"/>
      <family val="1"/>
      <scheme val="major"/>
    </font>
    <font>
      <sz val="10.5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8" fillId="0" borderId="0" applyFill="0" applyAlignment="0" applyProtection="0"/>
    <xf numFmtId="9" fontId="8" fillId="0" borderId="0" applyFill="0" applyBorder="0" applyAlignment="0" applyProtection="0"/>
    <xf numFmtId="0" fontId="8" fillId="0" borderId="0"/>
    <xf numFmtId="164" fontId="2" fillId="0" borderId="0" applyBorder="0" applyProtection="0"/>
    <xf numFmtId="0" fontId="1" fillId="0" borderId="0"/>
  </cellStyleXfs>
  <cellXfs count="90">
    <xf numFmtId="0" fontId="0" fillId="0" borderId="0" xfId="0"/>
    <xf numFmtId="0" fontId="4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5" fillId="5" borderId="1" xfId="0" applyFont="1" applyFill="1" applyBorder="1" applyAlignment="1" applyProtection="1">
      <alignment vertical="top" wrapText="1"/>
      <protection hidden="1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4" fillId="5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7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6" borderId="1" xfId="0" applyFont="1" applyFill="1" applyBorder="1" applyAlignment="1" applyProtection="1">
      <alignment vertical="top" wrapText="1"/>
      <protection hidden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4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4" fillId="6" borderId="1" xfId="2" applyNumberFormat="1" applyFont="1" applyFill="1" applyBorder="1" applyAlignment="1" applyProtection="1">
      <alignment horizontal="left" vertical="top" wrapText="1"/>
      <protection hidden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9" fillId="9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11" fillId="9" borderId="8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4" fillId="5" borderId="1" xfId="0" applyFont="1" applyFill="1" applyBorder="1" applyAlignment="1" applyProtection="1">
      <alignment horizontal="center" vertical="top" wrapText="1"/>
      <protection hidden="1"/>
    </xf>
    <xf numFmtId="0" fontId="12" fillId="3" borderId="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13" fillId="0" borderId="0" xfId="0" applyFont="1"/>
    <xf numFmtId="0" fontId="12" fillId="0" borderId="1" xfId="0" applyFont="1" applyFill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/>
    </xf>
    <xf numFmtId="1" fontId="12" fillId="9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 applyProtection="1">
      <alignment horizontal="center" vertical="center" wrapText="1"/>
    </xf>
    <xf numFmtId="165" fontId="13" fillId="3" borderId="1" xfId="1" applyNumberFormat="1" applyFont="1" applyFill="1" applyBorder="1" applyAlignment="1" applyProtection="1">
      <alignment horizontal="center" vertical="center" wrapText="1"/>
    </xf>
    <xf numFmtId="0" fontId="13" fillId="2" borderId="0" xfId="3" applyFont="1" applyFill="1" applyBorder="1" applyAlignment="1">
      <alignment vertical="top" wrapText="1"/>
    </xf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165" fontId="13" fillId="7" borderId="1" xfId="1" applyNumberFormat="1" applyFont="1" applyFill="1" applyBorder="1" applyAlignment="1" applyProtection="1">
      <alignment horizontal="left" vertical="center" wrapText="1"/>
    </xf>
    <xf numFmtId="165" fontId="13" fillId="4" borderId="1" xfId="1" applyNumberFormat="1" applyFont="1" applyFill="1" applyBorder="1" applyAlignment="1" applyProtection="1">
      <alignment horizontal="center" vertical="center" wrapText="1"/>
    </xf>
    <xf numFmtId="9" fontId="13" fillId="4" borderId="1" xfId="1" applyNumberFormat="1" applyFont="1" applyFill="1" applyBorder="1" applyAlignment="1" applyProtection="1">
      <alignment horizontal="center" vertical="center" wrapText="1"/>
    </xf>
    <xf numFmtId="165" fontId="13" fillId="2" borderId="1" xfId="1" applyNumberFormat="1" applyFont="1" applyFill="1" applyBorder="1" applyAlignment="1" applyProtection="1">
      <alignment horizontal="left" vertical="center" wrapText="1"/>
    </xf>
    <xf numFmtId="166" fontId="13" fillId="2" borderId="1" xfId="1" applyNumberFormat="1" applyFont="1" applyFill="1" applyBorder="1" applyAlignment="1" applyProtection="1">
      <alignment horizontal="center" vertical="center"/>
    </xf>
    <xf numFmtId="166" fontId="13" fillId="0" borderId="1" xfId="1" applyNumberFormat="1" applyFont="1" applyFill="1" applyBorder="1" applyAlignment="1" applyProtection="1">
      <alignment horizontal="center" vertical="center"/>
    </xf>
    <xf numFmtId="165" fontId="13" fillId="2" borderId="1" xfId="1" applyNumberFormat="1" applyFont="1" applyFill="1" applyBorder="1" applyAlignment="1" applyProtection="1">
      <alignment horizontal="center" vertical="top"/>
    </xf>
    <xf numFmtId="9" fontId="13" fillId="2" borderId="1" xfId="1" applyNumberFormat="1" applyFont="1" applyFill="1" applyBorder="1" applyAlignment="1" applyProtection="1">
      <alignment horizontal="center" vertical="top"/>
    </xf>
    <xf numFmtId="164" fontId="13" fillId="4" borderId="1" xfId="1" applyFont="1" applyFill="1" applyBorder="1" applyAlignment="1" applyProtection="1">
      <alignment vertical="top" wrapText="1"/>
    </xf>
    <xf numFmtId="0" fontId="13" fillId="4" borderId="2" xfId="0" applyNumberFormat="1" applyFont="1" applyFill="1" applyBorder="1"/>
    <xf numFmtId="0" fontId="13" fillId="4" borderId="3" xfId="0" applyNumberFormat="1" applyFont="1" applyFill="1" applyBorder="1"/>
    <xf numFmtId="0" fontId="13" fillId="4" borderId="4" xfId="0" applyNumberFormat="1" applyFont="1" applyFill="1" applyBorder="1"/>
    <xf numFmtId="167" fontId="13" fillId="4" borderId="1" xfId="1" applyNumberFormat="1" applyFont="1" applyFill="1" applyBorder="1" applyAlignment="1" applyProtection="1">
      <alignment horizontal="center" vertical="top"/>
    </xf>
    <xf numFmtId="165" fontId="13" fillId="0" borderId="1" xfId="1" applyNumberFormat="1" applyFont="1" applyFill="1" applyBorder="1" applyAlignment="1" applyProtection="1">
      <alignment vertical="top" wrapText="1"/>
    </xf>
    <xf numFmtId="0" fontId="13" fillId="0" borderId="2" xfId="0" applyNumberFormat="1" applyFont="1" applyFill="1" applyBorder="1"/>
    <xf numFmtId="0" fontId="13" fillId="0" borderId="3" xfId="0" applyNumberFormat="1" applyFont="1" applyFill="1" applyBorder="1"/>
    <xf numFmtId="0" fontId="13" fillId="0" borderId="4" xfId="0" applyNumberFormat="1" applyFont="1" applyFill="1" applyBorder="1"/>
    <xf numFmtId="165" fontId="13" fillId="0" borderId="1" xfId="1" applyNumberFormat="1" applyFont="1" applyFill="1" applyBorder="1" applyAlignment="1" applyProtection="1">
      <alignment horizontal="left" vertical="top" wrapText="1"/>
    </xf>
    <xf numFmtId="165" fontId="13" fillId="0" borderId="2" xfId="1" applyNumberFormat="1" applyFont="1" applyFill="1" applyBorder="1" applyAlignment="1" applyProtection="1">
      <alignment horizontal="center" vertical="center"/>
    </xf>
    <xf numFmtId="165" fontId="13" fillId="0" borderId="3" xfId="1" applyNumberFormat="1" applyFont="1" applyFill="1" applyBorder="1" applyAlignment="1" applyProtection="1">
      <alignment horizontal="center" vertical="center"/>
    </xf>
    <xf numFmtId="165" fontId="13" fillId="0" borderId="4" xfId="1" applyNumberFormat="1" applyFont="1" applyFill="1" applyBorder="1" applyAlignment="1" applyProtection="1">
      <alignment horizontal="center" vertical="center"/>
    </xf>
    <xf numFmtId="10" fontId="13" fillId="0" borderId="1" xfId="1" applyNumberFormat="1" applyFont="1" applyFill="1" applyBorder="1" applyAlignment="1" applyProtection="1">
      <alignment horizontal="center" vertical="top"/>
    </xf>
    <xf numFmtId="0" fontId="13" fillId="0" borderId="1" xfId="0" applyNumberFormat="1" applyFont="1" applyFill="1" applyBorder="1"/>
    <xf numFmtId="165" fontId="13" fillId="4" borderId="1" xfId="1" applyNumberFormat="1" applyFont="1" applyFill="1" applyBorder="1" applyAlignment="1" applyProtection="1">
      <alignment horizontal="center" vertical="top"/>
    </xf>
    <xf numFmtId="165" fontId="13" fillId="0" borderId="1" xfId="1" applyNumberFormat="1" applyFont="1" applyFill="1" applyBorder="1" applyAlignment="1" applyProtection="1">
      <alignment horizontal="center" vertical="top"/>
    </xf>
    <xf numFmtId="2" fontId="13" fillId="4" borderId="1" xfId="4" applyNumberFormat="1" applyFont="1" applyFill="1" applyBorder="1" applyAlignment="1" applyProtection="1">
      <alignment horizontal="center" vertical="top"/>
    </xf>
    <xf numFmtId="164" fontId="13" fillId="4" borderId="1" xfId="4" applyNumberFormat="1" applyFont="1" applyFill="1" applyBorder="1" applyAlignment="1" applyProtection="1">
      <alignment horizontal="center" vertical="top"/>
    </xf>
  </cellXfs>
  <cellStyles count="6">
    <cellStyle name="Comma" xfId="1" builtinId="3"/>
    <cellStyle name="Excel_BuiltIn_Comma 2" xfId="4"/>
    <cellStyle name="Normal" xfId="0" builtinId="0"/>
    <cellStyle name="Normal 2" xfId="5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22"/>
  <sheetViews>
    <sheetView tabSelected="1" zoomScale="107" zoomScaleNormal="107" workbookViewId="0">
      <selection activeCell="C3" sqref="C3"/>
    </sheetView>
  </sheetViews>
  <sheetFormatPr defaultColWidth="31.28515625" defaultRowHeight="13.5"/>
  <cols>
    <col min="1" max="1" width="42" style="60" customWidth="1"/>
    <col min="2" max="2" width="12.42578125" style="60" customWidth="1"/>
    <col min="3" max="3" width="12" style="60" customWidth="1"/>
    <col min="4" max="4" width="14.140625" style="60" customWidth="1"/>
    <col min="5" max="5" width="14.7109375" style="60" customWidth="1"/>
    <col min="6" max="6" width="19.5703125" style="60" customWidth="1"/>
    <col min="7" max="7" width="16.28515625" style="60" customWidth="1"/>
    <col min="8" max="8" width="14.7109375" style="60" customWidth="1"/>
    <col min="9" max="9" width="11.85546875" style="60" customWidth="1"/>
    <col min="10" max="10" width="14.5703125" style="60" customWidth="1"/>
    <col min="11" max="12" width="13.140625" style="60" customWidth="1"/>
    <col min="13" max="13" width="13.7109375" style="60" customWidth="1"/>
    <col min="14" max="14" width="14.140625" style="60" customWidth="1"/>
    <col min="15" max="15" width="11.85546875" style="60" customWidth="1"/>
    <col min="16" max="16" width="12" style="60" customWidth="1"/>
    <col min="17" max="17" width="11" style="60" customWidth="1"/>
    <col min="18" max="18" width="11.5703125" style="60" customWidth="1"/>
    <col min="19" max="19" width="12" style="60" customWidth="1"/>
    <col min="20" max="237" width="31.28515625" style="60"/>
    <col min="238" max="245" width="31.28515625" style="61"/>
    <col min="246" max="247" width="31.28515625" style="62"/>
    <col min="248" max="16384" width="31.28515625" style="49"/>
  </cols>
  <sheetData>
    <row r="1" spans="1:6" ht="26.85" customHeight="1">
      <c r="A1" s="58" t="s">
        <v>70</v>
      </c>
      <c r="B1" s="59" t="s">
        <v>46</v>
      </c>
      <c r="C1" s="59"/>
      <c r="D1" s="58" t="s">
        <v>0</v>
      </c>
      <c r="E1" s="58">
        <v>7720208401</v>
      </c>
      <c r="F1" s="58" t="s">
        <v>1</v>
      </c>
    </row>
    <row r="2" spans="1:6">
      <c r="A2" s="63" t="s">
        <v>71</v>
      </c>
      <c r="B2" s="64" t="s">
        <v>47</v>
      </c>
      <c r="C2" s="64" t="s">
        <v>48</v>
      </c>
      <c r="D2" s="64" t="s">
        <v>31</v>
      </c>
      <c r="E2" s="65" t="s">
        <v>2</v>
      </c>
      <c r="F2" s="64" t="s">
        <v>32</v>
      </c>
    </row>
    <row r="3" spans="1:6">
      <c r="A3" s="66" t="s">
        <v>65</v>
      </c>
      <c r="B3" s="67">
        <v>501129.4</v>
      </c>
      <c r="C3" s="68">
        <v>457501.8</v>
      </c>
      <c r="D3" s="69">
        <f>AVERAGE(B3:C3)</f>
        <v>479315.6</v>
      </c>
      <c r="E3" s="70">
        <v>1</v>
      </c>
      <c r="F3" s="69">
        <f t="shared" ref="F3:F7" si="0">E3*D3</f>
        <v>479315.6</v>
      </c>
    </row>
    <row r="4" spans="1:6">
      <c r="A4" s="66" t="s">
        <v>72</v>
      </c>
      <c r="B4" s="67">
        <v>88539</v>
      </c>
      <c r="C4" s="68">
        <v>93484</v>
      </c>
      <c r="D4" s="69">
        <f>AVERAGE(B4:C4)</f>
        <v>91011.5</v>
      </c>
      <c r="E4" s="70">
        <v>1</v>
      </c>
      <c r="F4" s="69">
        <f t="shared" si="0"/>
        <v>91011.5</v>
      </c>
    </row>
    <row r="5" spans="1:6">
      <c r="A5" s="66" t="s">
        <v>73</v>
      </c>
      <c r="B5" s="67">
        <f>94439+476534</f>
        <v>570973</v>
      </c>
      <c r="C5" s="68">
        <f>65130+424043</f>
        <v>489173</v>
      </c>
      <c r="D5" s="69">
        <f>AVERAGE(B5:C5)</f>
        <v>530073</v>
      </c>
      <c r="E5" s="70">
        <v>1</v>
      </c>
      <c r="F5" s="69">
        <f t="shared" ref="F5:F6" si="1">E5*D5</f>
        <v>530073</v>
      </c>
    </row>
    <row r="6" spans="1:6">
      <c r="A6" s="66" t="s">
        <v>45</v>
      </c>
      <c r="B6" s="67">
        <v>953</v>
      </c>
      <c r="C6" s="68">
        <v>598</v>
      </c>
      <c r="D6" s="69">
        <f>AVERAGE(B6:C6)</f>
        <v>775.5</v>
      </c>
      <c r="E6" s="70">
        <v>0.5</v>
      </c>
      <c r="F6" s="69">
        <f t="shared" si="1"/>
        <v>387.75</v>
      </c>
    </row>
    <row r="7" spans="1:6">
      <c r="A7" s="66" t="s">
        <v>33</v>
      </c>
      <c r="B7" s="67">
        <v>-8961</v>
      </c>
      <c r="C7" s="67">
        <v>-2589</v>
      </c>
      <c r="D7" s="69">
        <f>AVERAGE(B7:C7)</f>
        <v>-5775</v>
      </c>
      <c r="E7" s="70">
        <v>1</v>
      </c>
      <c r="F7" s="69">
        <f t="shared" si="0"/>
        <v>-5775</v>
      </c>
    </row>
    <row r="8" spans="1:6">
      <c r="A8" s="63" t="s">
        <v>74</v>
      </c>
      <c r="B8" s="64" t="s">
        <v>47</v>
      </c>
      <c r="C8" s="64" t="s">
        <v>48</v>
      </c>
      <c r="D8" s="64" t="s">
        <v>31</v>
      </c>
      <c r="E8" s="65" t="s">
        <v>2</v>
      </c>
      <c r="F8" s="64" t="s">
        <v>32</v>
      </c>
    </row>
    <row r="9" spans="1:6">
      <c r="A9" s="66" t="s">
        <v>66</v>
      </c>
      <c r="B9" s="67">
        <v>291855</v>
      </c>
      <c r="C9" s="68">
        <v>0</v>
      </c>
      <c r="D9" s="69">
        <f>AVERAGE(B9:C9)</f>
        <v>145927.5</v>
      </c>
      <c r="E9" s="70">
        <v>1</v>
      </c>
      <c r="F9" s="69">
        <f t="shared" ref="F9" si="2">E9*D9</f>
        <v>145927.5</v>
      </c>
    </row>
    <row r="10" spans="1:6">
      <c r="A10" s="66" t="s">
        <v>76</v>
      </c>
      <c r="B10" s="67">
        <v>0</v>
      </c>
      <c r="C10" s="68">
        <v>0</v>
      </c>
      <c r="D10" s="69">
        <f>AVERAGE(B10:C10)</f>
        <v>0</v>
      </c>
      <c r="E10" s="70">
        <v>1</v>
      </c>
      <c r="F10" s="69">
        <f t="shared" ref="F10" si="3">E10*D10</f>
        <v>0</v>
      </c>
    </row>
    <row r="11" spans="1:6">
      <c r="A11" s="66" t="s">
        <v>75</v>
      </c>
      <c r="B11" s="67">
        <v>58800</v>
      </c>
      <c r="C11" s="68">
        <v>58800</v>
      </c>
      <c r="D11" s="69">
        <f>AVERAGE(B11:C11)</f>
        <v>58800</v>
      </c>
      <c r="E11" s="70">
        <v>1</v>
      </c>
      <c r="F11" s="69">
        <f t="shared" ref="F11:F13" si="4">E11*D11</f>
        <v>58800</v>
      </c>
    </row>
    <row r="12" spans="1:6">
      <c r="A12" s="66" t="s">
        <v>45</v>
      </c>
      <c r="B12" s="67">
        <v>374</v>
      </c>
      <c r="C12" s="68">
        <v>167</v>
      </c>
      <c r="D12" s="69">
        <f>AVERAGE(B12:C12)</f>
        <v>270.5</v>
      </c>
      <c r="E12" s="70">
        <v>0.5</v>
      </c>
      <c r="F12" s="69">
        <f t="shared" si="4"/>
        <v>135.25</v>
      </c>
    </row>
    <row r="13" spans="1:6">
      <c r="A13" s="66" t="s">
        <v>33</v>
      </c>
      <c r="B13" s="67">
        <v>-5239</v>
      </c>
      <c r="C13" s="67">
        <v>0</v>
      </c>
      <c r="D13" s="69">
        <f>AVERAGE(B13:C13)</f>
        <v>-2619.5</v>
      </c>
      <c r="E13" s="70">
        <v>1</v>
      </c>
      <c r="F13" s="69">
        <f t="shared" si="4"/>
        <v>-2619.5</v>
      </c>
    </row>
    <row r="14" spans="1:6" ht="15.4" customHeight="1">
      <c r="A14" s="71" t="s">
        <v>34</v>
      </c>
      <c r="B14" s="72"/>
      <c r="C14" s="73"/>
      <c r="D14" s="73"/>
      <c r="E14" s="74"/>
      <c r="F14" s="75">
        <f>+SUM(F3:F13)</f>
        <v>1297256.1000000001</v>
      </c>
    </row>
    <row r="15" spans="1:6" ht="16.350000000000001" customHeight="1">
      <c r="A15" s="76" t="s">
        <v>35</v>
      </c>
      <c r="B15" s="77"/>
      <c r="C15" s="78"/>
      <c r="D15" s="78"/>
      <c r="E15" s="79"/>
      <c r="F15" s="75">
        <f>F14/12</f>
        <v>108104.675</v>
      </c>
    </row>
    <row r="16" spans="1:6">
      <c r="A16" s="76" t="s">
        <v>36</v>
      </c>
      <c r="B16" s="77"/>
      <c r="C16" s="78"/>
      <c r="D16" s="78"/>
      <c r="E16" s="79"/>
      <c r="F16" s="69">
        <f>RTR!K13</f>
        <v>10294</v>
      </c>
    </row>
    <row r="17" spans="1:6" ht="16.350000000000001" customHeight="1">
      <c r="A17" s="80" t="s">
        <v>37</v>
      </c>
      <c r="B17" s="81"/>
      <c r="C17" s="82"/>
      <c r="D17" s="82"/>
      <c r="E17" s="83"/>
      <c r="F17" s="84">
        <v>0.65</v>
      </c>
    </row>
    <row r="18" spans="1:6" ht="16.350000000000001" customHeight="1">
      <c r="A18" s="76" t="s">
        <v>38</v>
      </c>
      <c r="B18" s="85"/>
      <c r="C18" s="85"/>
      <c r="D18" s="85"/>
      <c r="E18" s="85"/>
      <c r="F18" s="86">
        <f>(F15*F17)-F16</f>
        <v>59974.038750000007</v>
      </c>
    </row>
    <row r="19" spans="1:6" ht="16.350000000000001" customHeight="1">
      <c r="A19" s="76" t="s">
        <v>39</v>
      </c>
      <c r="B19" s="85"/>
      <c r="C19" s="85"/>
      <c r="D19" s="85"/>
      <c r="E19" s="85"/>
      <c r="F19" s="87">
        <v>180</v>
      </c>
    </row>
    <row r="20" spans="1:6" ht="14.25" customHeight="1">
      <c r="A20" s="76" t="s">
        <v>40</v>
      </c>
      <c r="B20" s="85"/>
      <c r="C20" s="85"/>
      <c r="D20" s="85"/>
      <c r="E20" s="85"/>
      <c r="F20" s="84">
        <v>0.1</v>
      </c>
    </row>
    <row r="21" spans="1:6">
      <c r="A21" s="76" t="s">
        <v>41</v>
      </c>
      <c r="B21" s="85"/>
      <c r="C21" s="85"/>
      <c r="D21" s="85"/>
      <c r="E21" s="85"/>
      <c r="F21" s="88">
        <f>PMT(F20/12,F19,-100000)</f>
        <v>1074.6051177081183</v>
      </c>
    </row>
    <row r="22" spans="1:6">
      <c r="A22" s="76" t="s">
        <v>42</v>
      </c>
      <c r="B22" s="85"/>
      <c r="C22" s="85"/>
      <c r="D22" s="85"/>
      <c r="E22" s="85"/>
      <c r="F22" s="89">
        <f>F18/F21</f>
        <v>55.810304419460259</v>
      </c>
    </row>
  </sheetData>
  <sheetProtection selectLockedCells="1" selectUnlockedCells="1"/>
  <mergeCells count="10">
    <mergeCell ref="B1:C1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13"/>
  <sheetViews>
    <sheetView topLeftCell="C1" zoomScale="136" zoomScaleNormal="136" workbookViewId="0">
      <selection activeCell="H7" sqref="H7"/>
    </sheetView>
  </sheetViews>
  <sheetFormatPr defaultColWidth="22.140625" defaultRowHeight="13.5"/>
  <cols>
    <col min="1" max="1" width="5.42578125" style="48" customWidth="1"/>
    <col min="2" max="2" width="23.140625" style="48" customWidth="1"/>
    <col min="3" max="3" width="12.28515625" style="48" customWidth="1"/>
    <col min="4" max="4" width="11.85546875" style="48" bestFit="1" customWidth="1"/>
    <col min="5" max="5" width="7.42578125" style="48" customWidth="1"/>
    <col min="6" max="6" width="9.85546875" style="48" bestFit="1" customWidth="1"/>
    <col min="7" max="7" width="10.140625" style="48" customWidth="1"/>
    <col min="8" max="9" width="8.7109375" style="48" customWidth="1"/>
    <col min="10" max="10" width="10.140625" style="48" customWidth="1"/>
    <col min="11" max="11" width="13.140625" style="48" customWidth="1"/>
    <col min="12" max="248" width="22.140625" style="48"/>
    <col min="249" max="16384" width="22.140625" style="49"/>
  </cols>
  <sheetData>
    <row r="1" spans="1:248" ht="27">
      <c r="A1" s="47" t="s">
        <v>3</v>
      </c>
      <c r="B1" s="47" t="s">
        <v>4</v>
      </c>
      <c r="C1" s="47" t="s">
        <v>5</v>
      </c>
      <c r="D1" s="47" t="s">
        <v>6</v>
      </c>
      <c r="E1" s="47" t="s">
        <v>7</v>
      </c>
      <c r="F1" s="47" t="s">
        <v>52</v>
      </c>
      <c r="G1" s="47" t="s">
        <v>49</v>
      </c>
      <c r="H1" s="47" t="s">
        <v>50</v>
      </c>
      <c r="I1" s="47" t="s">
        <v>51</v>
      </c>
      <c r="J1" s="47" t="s">
        <v>8</v>
      </c>
      <c r="K1" s="47" t="s">
        <v>44</v>
      </c>
    </row>
    <row r="2" spans="1:248">
      <c r="A2" s="50">
        <v>1</v>
      </c>
      <c r="B2" s="51" t="s">
        <v>67</v>
      </c>
      <c r="C2" s="50" t="s">
        <v>77</v>
      </c>
      <c r="D2" s="50" t="s">
        <v>78</v>
      </c>
      <c r="E2" s="51" t="s">
        <v>68</v>
      </c>
      <c r="F2" s="51">
        <v>500000</v>
      </c>
      <c r="G2" s="51">
        <v>60</v>
      </c>
      <c r="H2" s="51">
        <v>23</v>
      </c>
      <c r="I2" s="51">
        <v>37</v>
      </c>
      <c r="J2" s="51">
        <v>10294</v>
      </c>
      <c r="K2" s="52" t="s">
        <v>69</v>
      </c>
    </row>
    <row r="3" spans="1:248">
      <c r="A3" s="50">
        <v>2</v>
      </c>
      <c r="B3" s="51"/>
      <c r="C3" s="50" t="s">
        <v>79</v>
      </c>
      <c r="D3" s="50" t="s">
        <v>80</v>
      </c>
      <c r="E3" s="51" t="s">
        <v>81</v>
      </c>
      <c r="F3" s="51">
        <v>4800000</v>
      </c>
      <c r="G3" s="53">
        <v>99</v>
      </c>
      <c r="H3" s="53">
        <v>27</v>
      </c>
      <c r="I3" s="53">
        <v>72</v>
      </c>
      <c r="J3" s="53">
        <v>72836</v>
      </c>
      <c r="K3" s="52" t="s">
        <v>82</v>
      </c>
    </row>
    <row r="4" spans="1:248">
      <c r="A4" s="50">
        <v>3</v>
      </c>
      <c r="B4" s="51"/>
      <c r="C4" s="50"/>
      <c r="D4" s="50"/>
      <c r="E4" s="51"/>
      <c r="F4" s="51"/>
      <c r="G4" s="53"/>
      <c r="H4" s="53"/>
      <c r="I4" s="53"/>
      <c r="J4" s="53"/>
      <c r="K4" s="52" t="s">
        <v>43</v>
      </c>
    </row>
    <row r="5" spans="1:248">
      <c r="A5" s="50">
        <v>4</v>
      </c>
      <c r="B5" s="51"/>
      <c r="C5" s="50"/>
      <c r="D5" s="50"/>
      <c r="E5" s="51"/>
      <c r="F5" s="51"/>
      <c r="G5" s="51"/>
      <c r="H5" s="51"/>
      <c r="I5" s="51"/>
      <c r="J5" s="51"/>
      <c r="K5" s="52" t="s">
        <v>43</v>
      </c>
      <c r="IN5" s="49"/>
    </row>
    <row r="6" spans="1:248">
      <c r="A6" s="50">
        <v>5</v>
      </c>
      <c r="B6" s="51"/>
      <c r="C6" s="50"/>
      <c r="D6" s="50"/>
      <c r="E6" s="51"/>
      <c r="F6" s="51"/>
      <c r="G6" s="51"/>
      <c r="H6" s="51"/>
      <c r="I6" s="51"/>
      <c r="J6" s="51"/>
      <c r="K6" s="52" t="s">
        <v>43</v>
      </c>
      <c r="IN6" s="49"/>
    </row>
    <row r="7" spans="1:248">
      <c r="A7" s="50">
        <v>6</v>
      </c>
      <c r="B7" s="54"/>
      <c r="C7" s="50"/>
      <c r="D7" s="52"/>
      <c r="E7" s="52"/>
      <c r="F7" s="52"/>
      <c r="G7" s="55"/>
      <c r="H7" s="55"/>
      <c r="I7" s="55"/>
      <c r="J7" s="55"/>
      <c r="K7" s="52" t="s">
        <v>43</v>
      </c>
    </row>
    <row r="8" spans="1:248">
      <c r="A8" s="50">
        <v>7</v>
      </c>
      <c r="B8" s="54"/>
      <c r="C8" s="50"/>
      <c r="D8" s="52"/>
      <c r="E8" s="52"/>
      <c r="F8" s="52"/>
      <c r="G8" s="55"/>
      <c r="H8" s="55"/>
      <c r="I8" s="55"/>
      <c r="J8" s="55"/>
      <c r="K8" s="52" t="s">
        <v>43</v>
      </c>
    </row>
    <row r="9" spans="1:248">
      <c r="A9" s="50">
        <v>8</v>
      </c>
      <c r="B9" s="54"/>
      <c r="C9" s="50"/>
      <c r="D9" s="52"/>
      <c r="E9" s="52"/>
      <c r="F9" s="52"/>
      <c r="G9" s="55"/>
      <c r="H9" s="55"/>
      <c r="I9" s="55"/>
      <c r="J9" s="55"/>
      <c r="K9" s="52" t="s">
        <v>43</v>
      </c>
    </row>
    <row r="10" spans="1:248">
      <c r="A10" s="50">
        <v>9</v>
      </c>
      <c r="B10" s="54"/>
      <c r="C10" s="50"/>
      <c r="D10" s="52"/>
      <c r="E10" s="52"/>
      <c r="F10" s="52"/>
      <c r="G10" s="55"/>
      <c r="H10" s="55"/>
      <c r="I10" s="55"/>
      <c r="J10" s="55"/>
      <c r="K10" s="52" t="s">
        <v>43</v>
      </c>
    </row>
    <row r="11" spans="1:248">
      <c r="A11" s="50">
        <v>10</v>
      </c>
      <c r="B11" s="54"/>
      <c r="C11" s="50"/>
      <c r="D11" s="52"/>
      <c r="E11" s="52"/>
      <c r="F11" s="52"/>
      <c r="G11" s="55"/>
      <c r="H11" s="55"/>
      <c r="I11" s="55"/>
      <c r="J11" s="55"/>
      <c r="K11" s="51" t="s">
        <v>43</v>
      </c>
    </row>
    <row r="12" spans="1:248">
      <c r="A12" s="50">
        <v>11</v>
      </c>
      <c r="B12" s="54"/>
      <c r="C12" s="50"/>
      <c r="D12" s="52"/>
      <c r="E12" s="52"/>
      <c r="F12" s="52"/>
      <c r="G12" s="55"/>
      <c r="H12" s="55"/>
      <c r="I12" s="55"/>
      <c r="J12" s="55"/>
      <c r="K12" s="51" t="s">
        <v>43</v>
      </c>
    </row>
    <row r="13" spans="1:248">
      <c r="A13" s="56"/>
      <c r="B13" s="50"/>
      <c r="C13" s="50"/>
      <c r="D13" s="50"/>
      <c r="E13" s="50"/>
      <c r="F13" s="50"/>
      <c r="G13" s="50"/>
      <c r="H13" s="50"/>
      <c r="I13" s="50"/>
      <c r="J13" s="50"/>
      <c r="K13" s="57">
        <f>SUMIF(K2:K12,"Y",J2:J12)</f>
        <v>10294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B2:R13"/>
  <sheetViews>
    <sheetView workbookViewId="0">
      <selection activeCell="C6" sqref="C6"/>
    </sheetView>
  </sheetViews>
  <sheetFormatPr defaultRowHeight="12.75"/>
  <sheetData>
    <row r="2" spans="2:18">
      <c r="B2" s="20"/>
      <c r="C2" s="20"/>
      <c r="D2" s="20"/>
      <c r="E2" s="20"/>
      <c r="F2" s="20"/>
      <c r="G2" s="20"/>
      <c r="H2" s="20"/>
      <c r="I2" s="20"/>
      <c r="J2" s="21"/>
      <c r="K2" s="20"/>
      <c r="L2" s="20"/>
      <c r="M2" s="20"/>
      <c r="N2" s="20"/>
      <c r="O2" s="20"/>
      <c r="P2" s="20"/>
      <c r="Q2" s="20"/>
      <c r="R2" s="20"/>
    </row>
    <row r="3" spans="2:18" ht="21">
      <c r="B3" s="20"/>
      <c r="C3" s="22"/>
      <c r="D3" s="41"/>
      <c r="E3" s="42"/>
      <c r="F3" s="20"/>
      <c r="G3" s="20"/>
      <c r="H3" s="20"/>
      <c r="I3" s="20"/>
      <c r="J3" s="21"/>
      <c r="K3" s="20"/>
      <c r="L3" s="22"/>
      <c r="M3" s="43"/>
      <c r="N3" s="44"/>
      <c r="O3" s="45"/>
      <c r="P3" s="20"/>
      <c r="Q3" s="20"/>
      <c r="R3" s="20"/>
    </row>
    <row r="4" spans="2:18" ht="21">
      <c r="B4" s="23"/>
      <c r="C4" s="22"/>
      <c r="D4" s="24"/>
      <c r="E4" s="24"/>
      <c r="F4" s="25"/>
      <c r="G4" s="20"/>
      <c r="H4" s="20"/>
      <c r="I4" s="20"/>
      <c r="J4" s="21"/>
      <c r="K4" s="23"/>
      <c r="L4" s="22"/>
      <c r="M4" s="24"/>
      <c r="N4" s="24"/>
      <c r="O4" s="25"/>
      <c r="P4" s="20"/>
      <c r="Q4" s="20"/>
      <c r="R4" s="20"/>
    </row>
    <row r="5" spans="2:18" ht="15">
      <c r="B5" s="26"/>
      <c r="C5" s="27" t="s">
        <v>53</v>
      </c>
      <c r="D5" s="27" t="s">
        <v>54</v>
      </c>
      <c r="E5" s="27" t="s">
        <v>55</v>
      </c>
      <c r="F5" s="27" t="s">
        <v>56</v>
      </c>
      <c r="G5" s="27" t="s">
        <v>57</v>
      </c>
      <c r="H5" s="27" t="s">
        <v>58</v>
      </c>
      <c r="I5" s="28"/>
      <c r="J5" s="21"/>
      <c r="K5" s="26"/>
      <c r="L5" s="27" t="s">
        <v>53</v>
      </c>
      <c r="M5" s="27" t="s">
        <v>54</v>
      </c>
      <c r="N5" s="27" t="s">
        <v>55</v>
      </c>
      <c r="O5" s="27" t="s">
        <v>56</v>
      </c>
      <c r="P5" s="27" t="s">
        <v>57</v>
      </c>
      <c r="Q5" s="27" t="s">
        <v>58</v>
      </c>
      <c r="R5" s="28"/>
    </row>
    <row r="6" spans="2:18" ht="15">
      <c r="B6" s="27" t="s">
        <v>59</v>
      </c>
      <c r="C6" s="29"/>
      <c r="D6" s="29"/>
      <c r="E6" s="28"/>
      <c r="F6" s="29"/>
      <c r="G6" s="29"/>
      <c r="H6" s="29"/>
      <c r="I6" s="28"/>
      <c r="J6" s="21"/>
      <c r="K6" s="27" t="s">
        <v>59</v>
      </c>
      <c r="L6" s="29"/>
      <c r="M6" s="28"/>
      <c r="N6" s="29"/>
      <c r="O6" s="29"/>
      <c r="P6" s="29"/>
      <c r="Q6" s="29"/>
      <c r="R6" s="28"/>
    </row>
    <row r="7" spans="2:18" ht="15">
      <c r="B7" s="27" t="s">
        <v>60</v>
      </c>
      <c r="C7" s="29"/>
      <c r="D7" s="29"/>
      <c r="E7" s="29"/>
      <c r="F7" s="29"/>
      <c r="G7" s="29"/>
      <c r="H7" s="29"/>
      <c r="I7" s="28"/>
      <c r="J7" s="21"/>
      <c r="K7" s="27" t="s">
        <v>60</v>
      </c>
      <c r="L7" s="29"/>
      <c r="M7" s="29"/>
      <c r="N7" s="29"/>
      <c r="O7" s="29"/>
      <c r="P7" s="28"/>
      <c r="Q7" s="28"/>
      <c r="R7" s="28"/>
    </row>
    <row r="8" spans="2:18" ht="15">
      <c r="B8" s="27" t="s">
        <v>61</v>
      </c>
      <c r="C8" s="29"/>
      <c r="D8" s="29"/>
      <c r="E8" s="29"/>
      <c r="F8" s="29"/>
      <c r="G8" s="29"/>
      <c r="H8" s="28"/>
      <c r="I8" s="28"/>
      <c r="J8" s="21"/>
      <c r="K8" s="30" t="s">
        <v>61</v>
      </c>
      <c r="L8" s="29"/>
      <c r="M8" s="29"/>
      <c r="N8" s="29"/>
      <c r="O8" s="29"/>
      <c r="P8" s="28"/>
      <c r="Q8" s="28"/>
      <c r="R8" s="28"/>
    </row>
    <row r="9" spans="2:18" ht="15">
      <c r="B9" s="27" t="s">
        <v>62</v>
      </c>
      <c r="C9" s="29"/>
      <c r="D9" s="29"/>
      <c r="E9" s="28"/>
      <c r="F9" s="29"/>
      <c r="G9" s="29"/>
      <c r="H9" s="29"/>
      <c r="I9" s="28"/>
      <c r="J9" s="21"/>
      <c r="K9" s="30" t="s">
        <v>62</v>
      </c>
      <c r="L9" s="29"/>
      <c r="M9" s="29"/>
      <c r="N9" s="29"/>
      <c r="O9" s="29"/>
      <c r="P9" s="29"/>
      <c r="Q9" s="29"/>
      <c r="R9" s="28"/>
    </row>
    <row r="10" spans="2:18">
      <c r="B10" s="31"/>
      <c r="C10" s="28">
        <f>SUM(C6:C9)</f>
        <v>0</v>
      </c>
      <c r="D10" s="28">
        <f>SUM(D6:D9)</f>
        <v>0</v>
      </c>
      <c r="E10" s="28">
        <f>SUM(E6:E9)</f>
        <v>0</v>
      </c>
      <c r="F10" s="28">
        <f t="shared" ref="F10:H10" si="0">SUM(F6:F9)</f>
        <v>0</v>
      </c>
      <c r="G10" s="28">
        <f t="shared" si="0"/>
        <v>0</v>
      </c>
      <c r="H10" s="28">
        <f t="shared" si="0"/>
        <v>0</v>
      </c>
      <c r="I10" s="32">
        <f>(SUM(C10:H10)/24)</f>
        <v>0</v>
      </c>
      <c r="J10" s="33"/>
      <c r="K10" s="21"/>
      <c r="L10" s="28">
        <f>SUM(L6:L9)</f>
        <v>0</v>
      </c>
      <c r="M10" s="28">
        <f t="shared" ref="M10" si="1">SUM(M6:M9)</f>
        <v>0</v>
      </c>
      <c r="N10" s="28">
        <f>SUM(N6:N9)</f>
        <v>0</v>
      </c>
      <c r="O10" s="28">
        <f>SUM(O6:O9)</f>
        <v>0</v>
      </c>
      <c r="P10" s="28">
        <f>SUM(P6:P9)</f>
        <v>0</v>
      </c>
      <c r="Q10" s="28">
        <f t="shared" ref="Q10" si="2">SUM(Q6:Q9)</f>
        <v>0</v>
      </c>
      <c r="R10" s="32">
        <f>(SUM(L10:Q10)/24)</f>
        <v>0</v>
      </c>
    </row>
    <row r="11" spans="2:18" ht="15">
      <c r="B11" s="34" t="s">
        <v>63</v>
      </c>
      <c r="C11" s="28"/>
      <c r="D11" s="28"/>
      <c r="E11" s="28"/>
      <c r="F11" s="28"/>
      <c r="G11" s="28"/>
      <c r="H11" s="28"/>
      <c r="I11" s="35"/>
      <c r="J11" s="33"/>
      <c r="K11" s="34" t="s">
        <v>63</v>
      </c>
      <c r="L11" s="28"/>
      <c r="M11" s="28"/>
      <c r="N11" s="28"/>
      <c r="O11" s="28"/>
      <c r="P11" s="28"/>
      <c r="Q11" s="28"/>
      <c r="R11" s="32"/>
    </row>
    <row r="12" spans="2:18" ht="15">
      <c r="B12" s="20"/>
      <c r="C12" s="20"/>
      <c r="D12" s="20"/>
      <c r="E12" s="20"/>
      <c r="F12" s="37" t="s">
        <v>64</v>
      </c>
      <c r="G12" s="38"/>
      <c r="H12" s="39"/>
      <c r="I12" s="36"/>
      <c r="J12" s="33"/>
      <c r="K12" s="20"/>
      <c r="L12" s="20"/>
      <c r="M12" s="20"/>
      <c r="N12" s="20"/>
      <c r="O12" s="40" t="s">
        <v>64</v>
      </c>
      <c r="P12" s="40"/>
      <c r="Q12" s="40"/>
      <c r="R12" s="36">
        <v>0</v>
      </c>
    </row>
    <row r="13" spans="2:18">
      <c r="B13" s="20"/>
      <c r="C13" s="20"/>
      <c r="D13" s="20"/>
      <c r="E13" s="20"/>
      <c r="F13" s="20"/>
      <c r="G13" s="20"/>
      <c r="H13" s="20"/>
      <c r="I13" s="20"/>
      <c r="J13" s="21"/>
      <c r="K13" s="20"/>
      <c r="L13" s="20"/>
      <c r="M13" s="20"/>
      <c r="N13" s="20"/>
      <c r="O13" s="20"/>
      <c r="P13" s="20"/>
      <c r="Q13" s="20"/>
      <c r="R13" s="20"/>
    </row>
  </sheetData>
  <mergeCells count="4">
    <mergeCell ref="F12:H12"/>
    <mergeCell ref="O12:Q12"/>
    <mergeCell ref="D3:E3"/>
    <mergeCell ref="M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46" t="s">
        <v>9</v>
      </c>
      <c r="B1" s="46"/>
      <c r="C1" s="2"/>
    </row>
    <row r="2" spans="1:6" ht="14.25" customHeight="1">
      <c r="A2" s="46" t="s">
        <v>10</v>
      </c>
      <c r="B2" s="46"/>
      <c r="C2" s="2"/>
    </row>
    <row r="5" spans="1:6" ht="30">
      <c r="A5" s="3" t="s">
        <v>3</v>
      </c>
      <c r="B5" s="4" t="s">
        <v>11</v>
      </c>
      <c r="C5" s="4" t="s">
        <v>12</v>
      </c>
      <c r="D5" s="5" t="s">
        <v>13</v>
      </c>
      <c r="E5" s="1" t="s">
        <v>14</v>
      </c>
      <c r="F5" s="1" t="s">
        <v>15</v>
      </c>
    </row>
    <row r="6" spans="1:6" ht="42.75">
      <c r="A6" s="6">
        <v>1</v>
      </c>
      <c r="B6" s="7" t="s">
        <v>16</v>
      </c>
      <c r="C6" s="8" t="s">
        <v>17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18</v>
      </c>
      <c r="C7" s="8" t="s">
        <v>19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20</v>
      </c>
      <c r="C8" s="8" t="s">
        <v>21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22</v>
      </c>
      <c r="C9" s="12" t="s">
        <v>23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24</v>
      </c>
      <c r="C10" s="8" t="s">
        <v>25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26</v>
      </c>
      <c r="C11" s="14" t="s">
        <v>27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28</v>
      </c>
      <c r="C12" s="15" t="s">
        <v>29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30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2018-07-05T06:12:53Z</cp:lastPrinted>
  <dcterms:created xsi:type="dcterms:W3CDTF">2015-09-25T09:25:31Z</dcterms:created>
  <dcterms:modified xsi:type="dcterms:W3CDTF">2019-08-27T05:36:15Z</dcterms:modified>
</cp:coreProperties>
</file>