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/>
  <c r="B34"/>
  <c r="C30"/>
  <c r="B30"/>
  <c r="C26"/>
  <c r="C23"/>
  <c r="B23"/>
  <c r="C19"/>
  <c r="B19"/>
  <c r="C16"/>
  <c r="B16"/>
  <c r="C7"/>
  <c r="B7"/>
  <c r="I3" i="2" l="1"/>
  <c r="D38" i="1"/>
  <c r="F38" s="1"/>
  <c r="D40"/>
  <c r="F40" s="1"/>
  <c r="D39"/>
  <c r="F39" s="1"/>
  <c r="D37"/>
  <c r="F37" s="1"/>
  <c r="D35"/>
  <c r="F35" s="1"/>
  <c r="D34"/>
  <c r="F34" s="1"/>
  <c r="D33"/>
  <c r="F33" s="1"/>
  <c r="D31"/>
  <c r="F31" s="1"/>
  <c r="D30"/>
  <c r="F30" s="1"/>
  <c r="D29"/>
  <c r="F29" s="1"/>
  <c r="D27"/>
  <c r="F27" s="1"/>
  <c r="D26"/>
  <c r="F26" s="1"/>
  <c r="D24"/>
  <c r="F24" s="1"/>
  <c r="D23"/>
  <c r="F23" s="1"/>
  <c r="D22"/>
  <c r="F22" s="1"/>
  <c r="D20"/>
  <c r="F20" s="1"/>
  <c r="D19"/>
  <c r="F19" s="1"/>
  <c r="D17"/>
  <c r="F17" s="1"/>
  <c r="D16"/>
  <c r="F16" s="1"/>
  <c r="D15"/>
  <c r="F15" s="1"/>
  <c r="D14"/>
  <c r="F14" s="1"/>
  <c r="D7"/>
  <c r="F7" s="1"/>
  <c r="D12"/>
  <c r="F12" s="1"/>
  <c r="D11"/>
  <c r="F11" s="1"/>
  <c r="D10"/>
  <c r="F10" s="1"/>
  <c r="D4" l="1"/>
  <c r="D5"/>
  <c r="D6"/>
  <c r="D8"/>
  <c r="D3"/>
  <c r="F3" l="1"/>
  <c r="F4"/>
  <c r="F5"/>
  <c r="F6"/>
  <c r="F8"/>
  <c r="E13" i="5"/>
  <c r="F12"/>
  <c r="F11"/>
  <c r="F10"/>
  <c r="F9"/>
  <c r="F8"/>
  <c r="F7"/>
  <c r="F6"/>
  <c r="F13"/>
  <c r="K6" i="2"/>
  <c r="F43" i="1" s="1"/>
  <c r="F48"/>
  <c r="F41" l="1"/>
  <c r="F42" s="1"/>
  <c r="F45" s="1"/>
  <c r="F49" s="1"/>
</calcChain>
</file>

<file path=xl/sharedStrings.xml><?xml version="1.0" encoding="utf-8"?>
<sst xmlns="http://schemas.openxmlformats.org/spreadsheetml/2006/main" count="147" uniqueCount="75">
  <si>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</si>
  <si>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</si>
  <si>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</si>
  <si>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</si>
  <si>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</si>
  <si>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</si>
  <si>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</si>
  <si>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</si>
  <si>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</si>
  <si>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</si>
  <si>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</si>
  <si>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</si>
  <si>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</si>
  <si>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</si>
  <si>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</si>
  <si>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</si>
  <si>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</si>
  <si>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</si>
  <si>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</si>
  <si>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</si>
  <si>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</si>
  <si>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</si>
  <si>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</si>
  <si>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</si>
  <si>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</si>
  <si>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</si>
  <si>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</si>
  <si>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</si>
  <si>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</si>
  <si>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</si>
  <si>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</si>
  <si>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</si>
  <si>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</si>
  <si>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</si>
  <si>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</si>
  <si>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</si>
  <si>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</si>
  <si>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</si>
  <si>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</si>
  <si>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</si>
  <si>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</si>
  <si>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</si>
  <si>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</si>
  <si>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</si>
  <si>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</si>
  <si>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</si>
  <si>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</si>
  <si>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</si>
  <si>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</si>
  <si>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</si>
  <si>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</si>
  <si>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</si>
  <si>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</si>
  <si>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Car Loan</t>
  </si>
  <si>
    <t>Net Profit</t>
  </si>
  <si>
    <t>Depreciation</t>
  </si>
  <si>
    <t>Bank Interest</t>
  </si>
  <si>
    <t>GDR Fabrics Private Limited</t>
  </si>
  <si>
    <t>Interest To Unsecured Loans</t>
  </si>
  <si>
    <t>Lall Movies Private Limited</t>
  </si>
  <si>
    <t>Payment Made u/s 40 2 (A)b</t>
  </si>
  <si>
    <t>Harpal Singh Lall</t>
  </si>
  <si>
    <t>Income From Salary</t>
  </si>
  <si>
    <t>Income From House Property</t>
  </si>
  <si>
    <t>Income From Other Sources</t>
  </si>
  <si>
    <t>Amarjit Kaur</t>
  </si>
  <si>
    <t>Davinder Singh</t>
  </si>
  <si>
    <t>Arvinder Kaur</t>
  </si>
  <si>
    <t>Rajvinder Singh</t>
  </si>
  <si>
    <t>Narinder Singh</t>
  </si>
  <si>
    <t>GDR Fabrics</t>
  </si>
  <si>
    <t xml:space="preserve">Capital First </t>
  </si>
  <si>
    <t>Lap</t>
  </si>
  <si>
    <t>BL</t>
  </si>
  <si>
    <t>Parminder Singh Lall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</si>
</sst>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9"/>
  <sheetViews>
    <sheetView topLeftCell="A18" zoomScale="107" zoomScaleNormal="107" workbookViewId="0">
      <selection activeCell="F45" sqref="F45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25" t="s">
        <v>57</v>
      </c>
      <c r="B1" s="54" t="s">
        <v>0</v>
      </c>
      <c r="C1" s="54"/>
      <c r="D1" s="25" t="s">
        <v>1</v>
      </c>
      <c r="E1" s="25"/>
      <c r="F1" s="25" t="s">
        <v>2</v>
      </c>
    </row>
    <row r="2" spans="1:6" ht="12.75" customHeight="1">
      <c r="A2" s="26" t="s">
        <v>57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54</v>
      </c>
      <c r="B3" s="30">
        <v>99742.22</v>
      </c>
      <c r="C3" s="31">
        <v>22307.22</v>
      </c>
      <c r="D3" s="32">
        <f>AVERAGE(B3:C3)</f>
        <v>61024.72</v>
      </c>
      <c r="E3" s="33">
        <v>1</v>
      </c>
      <c r="F3" s="32">
        <f t="shared" ref="F3:F8" si="0">E3*D3</f>
        <v>61024.72</v>
      </c>
    </row>
    <row r="4" spans="1:6">
      <c r="A4" s="29" t="s">
        <v>55</v>
      </c>
      <c r="B4" s="30">
        <v>1605189</v>
      </c>
      <c r="C4" s="31">
        <v>1157365.8700000001</v>
      </c>
      <c r="D4" s="32">
        <f t="shared" ref="D4:D8" si="1">AVERAGE(B4:C4)</f>
        <v>1381277.4350000001</v>
      </c>
      <c r="E4" s="33">
        <v>1</v>
      </c>
      <c r="F4" s="32">
        <f t="shared" si="0"/>
        <v>1381277.4350000001</v>
      </c>
    </row>
    <row r="5" spans="1:6">
      <c r="A5" s="29" t="s">
        <v>56</v>
      </c>
      <c r="B5" s="30">
        <v>3341481.55</v>
      </c>
      <c r="C5" s="31">
        <v>2043009.28</v>
      </c>
      <c r="D5" s="32">
        <f t="shared" si="1"/>
        <v>2692245.415</v>
      </c>
      <c r="E5" s="33">
        <v>1</v>
      </c>
      <c r="F5" s="32">
        <f t="shared" ref="F5" si="2">E5*D5</f>
        <v>2692245.415</v>
      </c>
    </row>
    <row r="6" spans="1:6" ht="15" customHeight="1">
      <c r="A6" s="29" t="s">
        <v>58</v>
      </c>
      <c r="B6" s="30">
        <v>1491097</v>
      </c>
      <c r="C6" s="31">
        <v>1212731</v>
      </c>
      <c r="D6" s="32">
        <f t="shared" si="1"/>
        <v>1351914</v>
      </c>
      <c r="E6" s="33">
        <v>0</v>
      </c>
      <c r="F6" s="32">
        <f t="shared" ref="F6" si="3">E6*D6</f>
        <v>0</v>
      </c>
    </row>
    <row r="7" spans="1:6" ht="15" customHeight="1">
      <c r="A7" s="29" t="s">
        <v>60</v>
      </c>
      <c r="B7" s="30">
        <f>420000+420000+296172+288465+300379+202004+420000+204695+420000+199382+480000</f>
        <v>3651097</v>
      </c>
      <c r="C7" s="31">
        <f>600000+600000+220306+214407+270137+143120+600000+184817+600000+179944+480000</f>
        <v>4092731</v>
      </c>
      <c r="D7" s="32">
        <f t="shared" ref="D7" si="4">AVERAGE(B7:C7)</f>
        <v>3871914</v>
      </c>
      <c r="E7" s="33">
        <v>1</v>
      </c>
      <c r="F7" s="32">
        <f t="shared" ref="F7" si="5">E7*D7</f>
        <v>3871914</v>
      </c>
    </row>
    <row r="8" spans="1:6">
      <c r="A8" s="29" t="s">
        <v>7</v>
      </c>
      <c r="B8" s="30">
        <v>-19190</v>
      </c>
      <c r="C8" s="30">
        <v>-4251</v>
      </c>
      <c r="D8" s="32">
        <f t="shared" si="1"/>
        <v>-11720.5</v>
      </c>
      <c r="E8" s="33">
        <v>1</v>
      </c>
      <c r="F8" s="32">
        <f t="shared" si="0"/>
        <v>-11720.5</v>
      </c>
    </row>
    <row r="9" spans="1:6" ht="12.75" customHeight="1">
      <c r="A9" s="26" t="s">
        <v>59</v>
      </c>
      <c r="B9" s="27" t="s">
        <v>51</v>
      </c>
      <c r="C9" s="27" t="s">
        <v>3</v>
      </c>
      <c r="D9" s="27" t="s">
        <v>4</v>
      </c>
      <c r="E9" s="28" t="s">
        <v>5</v>
      </c>
      <c r="F9" s="27" t="s">
        <v>6</v>
      </c>
    </row>
    <row r="10" spans="1:6">
      <c r="A10" s="29" t="s">
        <v>54</v>
      </c>
      <c r="B10" s="30">
        <v>-8640.7999999999993</v>
      </c>
      <c r="C10" s="31">
        <v>-656058</v>
      </c>
      <c r="D10" s="32">
        <f>AVERAGE(B10:C10)</f>
        <v>-332349.40000000002</v>
      </c>
      <c r="E10" s="33">
        <v>1</v>
      </c>
      <c r="F10" s="32">
        <f t="shared" ref="F10:F12" si="6">E10*D10</f>
        <v>-332349.40000000002</v>
      </c>
    </row>
    <row r="11" spans="1:6">
      <c r="A11" s="29" t="s">
        <v>55</v>
      </c>
      <c r="B11" s="30">
        <v>245165</v>
      </c>
      <c r="C11" s="31">
        <v>350663</v>
      </c>
      <c r="D11" s="32">
        <f t="shared" ref="D11:D12" si="7">AVERAGE(B11:C11)</f>
        <v>297914</v>
      </c>
      <c r="E11" s="33">
        <v>1</v>
      </c>
      <c r="F11" s="32">
        <f t="shared" si="6"/>
        <v>297914</v>
      </c>
    </row>
    <row r="12" spans="1:6" ht="12.75" customHeight="1">
      <c r="A12" s="29" t="s">
        <v>7</v>
      </c>
      <c r="B12" s="30">
        <v>0</v>
      </c>
      <c r="C12" s="30">
        <v>0</v>
      </c>
      <c r="D12" s="32">
        <f t="shared" si="7"/>
        <v>0</v>
      </c>
      <c r="E12" s="33">
        <v>1</v>
      </c>
      <c r="F12" s="32">
        <f t="shared" si="6"/>
        <v>0</v>
      </c>
    </row>
    <row r="13" spans="1:6" ht="12.75" customHeight="1">
      <c r="A13" s="26" t="s">
        <v>61</v>
      </c>
      <c r="B13" s="27" t="s">
        <v>51</v>
      </c>
      <c r="C13" s="27" t="s">
        <v>3</v>
      </c>
      <c r="D13" s="27" t="s">
        <v>4</v>
      </c>
      <c r="E13" s="28" t="s">
        <v>5</v>
      </c>
      <c r="F13" s="27" t="s">
        <v>6</v>
      </c>
    </row>
    <row r="14" spans="1:6">
      <c r="A14" s="29" t="s">
        <v>62</v>
      </c>
      <c r="B14" s="30">
        <v>380000</v>
      </c>
      <c r="C14" s="31">
        <v>621600</v>
      </c>
      <c r="D14" s="32">
        <f>AVERAGE(B14:C14)</f>
        <v>500800</v>
      </c>
      <c r="E14" s="33">
        <v>0</v>
      </c>
      <c r="F14" s="32">
        <f t="shared" ref="F14:F17" si="8">E14*D14</f>
        <v>0</v>
      </c>
    </row>
    <row r="15" spans="1:6">
      <c r="A15" s="29" t="s">
        <v>63</v>
      </c>
      <c r="B15" s="30">
        <v>336000</v>
      </c>
      <c r="C15" s="31">
        <v>336000</v>
      </c>
      <c r="D15" s="32">
        <f t="shared" ref="D15:D17" si="9">AVERAGE(B15:C15)</f>
        <v>336000</v>
      </c>
      <c r="E15" s="33">
        <v>0</v>
      </c>
      <c r="F15" s="32">
        <f t="shared" si="8"/>
        <v>0</v>
      </c>
    </row>
    <row r="16" spans="1:6" ht="15" customHeight="1">
      <c r="A16" s="29" t="s">
        <v>64</v>
      </c>
      <c r="B16" s="30">
        <f>3266+457</f>
        <v>3723</v>
      </c>
      <c r="C16" s="31">
        <f>4155+931+24728+210</f>
        <v>30024</v>
      </c>
      <c r="D16" s="32">
        <f t="shared" si="9"/>
        <v>16873.5</v>
      </c>
      <c r="E16" s="33">
        <v>0.5</v>
      </c>
      <c r="F16" s="32">
        <f t="shared" si="8"/>
        <v>8436.75</v>
      </c>
    </row>
    <row r="17" spans="1:6">
      <c r="A17" s="29" t="s">
        <v>7</v>
      </c>
      <c r="B17" s="30">
        <v>-97344</v>
      </c>
      <c r="C17" s="30">
        <v>-198280</v>
      </c>
      <c r="D17" s="32">
        <f t="shared" si="9"/>
        <v>-147812</v>
      </c>
      <c r="E17" s="33">
        <v>1</v>
      </c>
      <c r="F17" s="32">
        <f t="shared" si="8"/>
        <v>-147812</v>
      </c>
    </row>
    <row r="18" spans="1:6" ht="12.75" customHeight="1">
      <c r="A18" s="26" t="s">
        <v>65</v>
      </c>
      <c r="B18" s="27" t="s">
        <v>51</v>
      </c>
      <c r="C18" s="27" t="s">
        <v>3</v>
      </c>
      <c r="D18" s="27" t="s">
        <v>4</v>
      </c>
      <c r="E18" s="28" t="s">
        <v>5</v>
      </c>
      <c r="F18" s="27" t="s">
        <v>6</v>
      </c>
    </row>
    <row r="19" spans="1:6">
      <c r="A19" s="29" t="s">
        <v>64</v>
      </c>
      <c r="B19" s="30">
        <f>1926+250</f>
        <v>2176</v>
      </c>
      <c r="C19" s="31">
        <f>1513+87+200</f>
        <v>1800</v>
      </c>
      <c r="D19" s="32">
        <f t="shared" ref="D19:D20" si="10">AVERAGE(B19:C19)</f>
        <v>1988</v>
      </c>
      <c r="E19" s="33">
        <v>0.5</v>
      </c>
      <c r="F19" s="32">
        <f t="shared" ref="F19:F20" si="11">E19*D19</f>
        <v>994</v>
      </c>
    </row>
    <row r="20" spans="1:6">
      <c r="A20" s="29" t="s">
        <v>7</v>
      </c>
      <c r="B20" s="30">
        <v>0</v>
      </c>
      <c r="C20" s="30">
        <v>0</v>
      </c>
      <c r="D20" s="32">
        <f t="shared" si="10"/>
        <v>0</v>
      </c>
      <c r="E20" s="33">
        <v>1</v>
      </c>
      <c r="F20" s="32">
        <f t="shared" si="11"/>
        <v>0</v>
      </c>
    </row>
    <row r="21" spans="1:6" ht="12.75" customHeight="1">
      <c r="A21" s="26" t="s">
        <v>66</v>
      </c>
      <c r="B21" s="27" t="s">
        <v>51</v>
      </c>
      <c r="C21" s="27" t="s">
        <v>3</v>
      </c>
      <c r="D21" s="27" t="s">
        <v>4</v>
      </c>
      <c r="E21" s="28" t="s">
        <v>5</v>
      </c>
      <c r="F21" s="27" t="s">
        <v>6</v>
      </c>
    </row>
    <row r="22" spans="1:6">
      <c r="A22" s="29" t="s">
        <v>62</v>
      </c>
      <c r="B22" s="30">
        <v>568400</v>
      </c>
      <c r="C22" s="31">
        <v>621600</v>
      </c>
      <c r="D22" s="32">
        <f>AVERAGE(B22:C22)</f>
        <v>595000</v>
      </c>
      <c r="E22" s="33">
        <v>0</v>
      </c>
      <c r="F22" s="32">
        <f t="shared" ref="F22:F24" si="12">E22*D22</f>
        <v>0</v>
      </c>
    </row>
    <row r="23" spans="1:6" ht="15" customHeight="1">
      <c r="A23" s="29" t="s">
        <v>64</v>
      </c>
      <c r="B23" s="30">
        <f>1498+3670</f>
        <v>5168</v>
      </c>
      <c r="C23" s="31">
        <f>6173+2602</f>
        <v>8775</v>
      </c>
      <c r="D23" s="32">
        <f t="shared" ref="D23:D24" si="13">AVERAGE(B23:C23)</f>
        <v>6971.5</v>
      </c>
      <c r="E23" s="33">
        <v>0.5</v>
      </c>
      <c r="F23" s="32">
        <f t="shared" si="12"/>
        <v>3485.75</v>
      </c>
    </row>
    <row r="24" spans="1:6">
      <c r="A24" s="29" t="s">
        <v>7</v>
      </c>
      <c r="B24" s="30">
        <v>-28870</v>
      </c>
      <c r="C24" s="30">
        <v>-59927</v>
      </c>
      <c r="D24" s="32">
        <f t="shared" si="13"/>
        <v>-44398.5</v>
      </c>
      <c r="E24" s="33">
        <v>1</v>
      </c>
      <c r="F24" s="32">
        <f t="shared" si="12"/>
        <v>-44398.5</v>
      </c>
    </row>
    <row r="25" spans="1:6" ht="12.75" customHeight="1">
      <c r="A25" s="26" t="s">
        <v>67</v>
      </c>
      <c r="B25" s="27" t="s">
        <v>51</v>
      </c>
      <c r="C25" s="27" t="s">
        <v>3</v>
      </c>
      <c r="D25" s="27" t="s">
        <v>4</v>
      </c>
      <c r="E25" s="28" t="s">
        <v>5</v>
      </c>
      <c r="F25" s="27" t="s">
        <v>6</v>
      </c>
    </row>
    <row r="26" spans="1:6" ht="15" customHeight="1">
      <c r="A26" s="29" t="s">
        <v>64</v>
      </c>
      <c r="B26" s="30">
        <v>10393</v>
      </c>
      <c r="C26" s="31">
        <f>12521+190</f>
        <v>12711</v>
      </c>
      <c r="D26" s="32">
        <f t="shared" ref="D26:D27" si="14">AVERAGE(B26:C26)</f>
        <v>11552</v>
      </c>
      <c r="E26" s="33">
        <v>0.5</v>
      </c>
      <c r="F26" s="32">
        <f t="shared" ref="F26:F27" si="15">E26*D26</f>
        <v>5776</v>
      </c>
    </row>
    <row r="27" spans="1:6">
      <c r="A27" s="29" t="s">
        <v>7</v>
      </c>
      <c r="B27" s="30">
        <v>0</v>
      </c>
      <c r="C27" s="30">
        <v>0</v>
      </c>
      <c r="D27" s="32">
        <f t="shared" si="14"/>
        <v>0</v>
      </c>
      <c r="E27" s="33">
        <v>1</v>
      </c>
      <c r="F27" s="32">
        <f t="shared" si="15"/>
        <v>0</v>
      </c>
    </row>
    <row r="28" spans="1:6" ht="12.75" customHeight="1">
      <c r="A28" s="26" t="s">
        <v>68</v>
      </c>
      <c r="B28" s="27" t="s">
        <v>51</v>
      </c>
      <c r="C28" s="27" t="s">
        <v>3</v>
      </c>
      <c r="D28" s="27" t="s">
        <v>4</v>
      </c>
      <c r="E28" s="28" t="s">
        <v>5</v>
      </c>
      <c r="F28" s="27" t="s">
        <v>6</v>
      </c>
    </row>
    <row r="29" spans="1:6">
      <c r="A29" s="29" t="s">
        <v>62</v>
      </c>
      <c r="B29" s="30">
        <v>568400</v>
      </c>
      <c r="C29" s="31">
        <v>621600</v>
      </c>
      <c r="D29" s="32">
        <f>AVERAGE(B29:C29)</f>
        <v>595000</v>
      </c>
      <c r="E29" s="33">
        <v>0</v>
      </c>
      <c r="F29" s="32">
        <f t="shared" ref="F29:F31" si="16">E29*D29</f>
        <v>0</v>
      </c>
    </row>
    <row r="30" spans="1:6" ht="15" customHeight="1">
      <c r="A30" s="29" t="s">
        <v>64</v>
      </c>
      <c r="B30" s="30">
        <f>714+1835</f>
        <v>2549</v>
      </c>
      <c r="C30" s="31">
        <f>3513+1766</f>
        <v>5279</v>
      </c>
      <c r="D30" s="32">
        <f t="shared" ref="D30:D31" si="17">AVERAGE(B30:C30)</f>
        <v>3914</v>
      </c>
      <c r="E30" s="33">
        <v>0.5</v>
      </c>
      <c r="F30" s="32">
        <f t="shared" si="16"/>
        <v>1957</v>
      </c>
    </row>
    <row r="31" spans="1:6">
      <c r="A31" s="29" t="s">
        <v>7</v>
      </c>
      <c r="B31" s="30">
        <v>-47753</v>
      </c>
      <c r="C31" s="30">
        <v>-41762</v>
      </c>
      <c r="D31" s="32">
        <f t="shared" si="17"/>
        <v>-44757.5</v>
      </c>
      <c r="E31" s="33">
        <v>1</v>
      </c>
      <c r="F31" s="32">
        <f t="shared" si="16"/>
        <v>-44757.5</v>
      </c>
    </row>
    <row r="32" spans="1:6" ht="12.75" customHeight="1">
      <c r="A32" s="26" t="s">
        <v>74</v>
      </c>
      <c r="B32" s="27" t="s">
        <v>51</v>
      </c>
      <c r="C32" s="27" t="s">
        <v>3</v>
      </c>
      <c r="D32" s="27" t="s">
        <v>4</v>
      </c>
      <c r="E32" s="28" t="s">
        <v>5</v>
      </c>
      <c r="F32" s="27" t="s">
        <v>6</v>
      </c>
    </row>
    <row r="33" spans="1:6">
      <c r="A33" s="29" t="s">
        <v>62</v>
      </c>
      <c r="B33" s="30">
        <v>590000</v>
      </c>
      <c r="C33" s="31">
        <v>600000</v>
      </c>
      <c r="D33" s="32">
        <f>AVERAGE(B33:C33)</f>
        <v>595000</v>
      </c>
      <c r="E33" s="33">
        <v>0</v>
      </c>
      <c r="F33" s="32">
        <f t="shared" ref="F33:F35" si="18">E33*D33</f>
        <v>0</v>
      </c>
    </row>
    <row r="34" spans="1:6" ht="15" customHeight="1">
      <c r="A34" s="29" t="s">
        <v>64</v>
      </c>
      <c r="B34" s="30">
        <f>712+1247</f>
        <v>1959</v>
      </c>
      <c r="C34" s="31">
        <f>2872+1978</f>
        <v>4850</v>
      </c>
      <c r="D34" s="32">
        <f t="shared" ref="D34:D35" si="19">AVERAGE(B34:C34)</f>
        <v>3404.5</v>
      </c>
      <c r="E34" s="33">
        <v>0.5</v>
      </c>
      <c r="F34" s="32">
        <f t="shared" si="18"/>
        <v>1702.25</v>
      </c>
    </row>
    <row r="35" spans="1:6">
      <c r="A35" s="29" t="s">
        <v>7</v>
      </c>
      <c r="B35" s="30">
        <v>-38515</v>
      </c>
      <c r="C35" s="30">
        <v>-36240</v>
      </c>
      <c r="D35" s="32">
        <f t="shared" si="19"/>
        <v>-37377.5</v>
      </c>
      <c r="E35" s="33">
        <v>1</v>
      </c>
      <c r="F35" s="32">
        <f t="shared" si="18"/>
        <v>-37377.5</v>
      </c>
    </row>
    <row r="36" spans="1:6" ht="12.75" customHeight="1">
      <c r="A36" s="26" t="s">
        <v>69</v>
      </c>
      <c r="B36" s="27" t="s">
        <v>51</v>
      </c>
      <c r="C36" s="27" t="s">
        <v>3</v>
      </c>
      <c r="D36" s="27" t="s">
        <v>4</v>
      </c>
      <c r="E36" s="28" t="s">
        <v>5</v>
      </c>
      <c r="F36" s="27" t="s">
        <v>6</v>
      </c>
    </row>
    <row r="37" spans="1:6">
      <c r="A37" s="29" t="s">
        <v>62</v>
      </c>
      <c r="B37" s="30">
        <v>260000</v>
      </c>
      <c r="C37" s="31">
        <v>268800</v>
      </c>
      <c r="D37" s="32">
        <f>AVERAGE(B37:C37)</f>
        <v>264400</v>
      </c>
      <c r="E37" s="33">
        <v>1</v>
      </c>
      <c r="F37" s="32">
        <f t="shared" ref="F37:F40" si="20">E37*D37</f>
        <v>264400</v>
      </c>
    </row>
    <row r="38" spans="1:6" ht="15" customHeight="1">
      <c r="A38" s="29" t="s">
        <v>63</v>
      </c>
      <c r="B38" s="30">
        <v>84000</v>
      </c>
      <c r="C38" s="31">
        <v>16800</v>
      </c>
      <c r="D38" s="32">
        <f t="shared" ref="D38" si="21">AVERAGE(B38:C38)</f>
        <v>50400</v>
      </c>
      <c r="E38" s="33">
        <v>1</v>
      </c>
      <c r="F38" s="32">
        <f t="shared" ref="F38" si="22">E38*D38</f>
        <v>50400</v>
      </c>
    </row>
    <row r="39" spans="1:6" ht="15" customHeight="1">
      <c r="A39" s="29" t="s">
        <v>64</v>
      </c>
      <c r="B39" s="30">
        <v>50717</v>
      </c>
      <c r="C39" s="31">
        <v>56678</v>
      </c>
      <c r="D39" s="32">
        <f t="shared" ref="D39:D40" si="23">AVERAGE(B39:C39)</f>
        <v>53697.5</v>
      </c>
      <c r="E39" s="33">
        <v>0.5</v>
      </c>
      <c r="F39" s="32">
        <f t="shared" si="20"/>
        <v>26848.75</v>
      </c>
    </row>
    <row r="40" spans="1:6">
      <c r="A40" s="29" t="s">
        <v>7</v>
      </c>
      <c r="B40" s="30">
        <v>0</v>
      </c>
      <c r="C40" s="30">
        <v>0</v>
      </c>
      <c r="D40" s="32">
        <f t="shared" si="23"/>
        <v>0</v>
      </c>
      <c r="E40" s="33">
        <v>1</v>
      </c>
      <c r="F40" s="32">
        <f t="shared" si="20"/>
        <v>0</v>
      </c>
    </row>
    <row r="41" spans="1:6" ht="15.4" customHeight="1">
      <c r="A41" s="34" t="s">
        <v>8</v>
      </c>
      <c r="B41" s="55"/>
      <c r="C41" s="56"/>
      <c r="D41" s="56"/>
      <c r="E41" s="57"/>
      <c r="F41" s="35">
        <f>+SUM(F3:F40)</f>
        <v>8049960.6699999999</v>
      </c>
    </row>
    <row r="42" spans="1:6" ht="16.350000000000001" customHeight="1">
      <c r="A42" s="36" t="s">
        <v>9</v>
      </c>
      <c r="B42" s="58"/>
      <c r="C42" s="59"/>
      <c r="D42" s="59"/>
      <c r="E42" s="60"/>
      <c r="F42" s="35">
        <f>F41/12</f>
        <v>670830.05583333329</v>
      </c>
    </row>
    <row r="43" spans="1:6">
      <c r="A43" s="36" t="s">
        <v>10</v>
      </c>
      <c r="B43" s="58"/>
      <c r="C43" s="59"/>
      <c r="D43" s="59"/>
      <c r="E43" s="60"/>
      <c r="F43" s="32">
        <f>RTR!K6</f>
        <v>271898</v>
      </c>
    </row>
    <row r="44" spans="1:6" ht="16.350000000000001" customHeight="1">
      <c r="A44" s="37" t="s">
        <v>11</v>
      </c>
      <c r="B44" s="61"/>
      <c r="C44" s="62"/>
      <c r="D44" s="62"/>
      <c r="E44" s="63"/>
      <c r="F44" s="38">
        <v>1</v>
      </c>
    </row>
    <row r="45" spans="1:6" ht="16.350000000000001" customHeight="1">
      <c r="A45" s="36" t="s">
        <v>12</v>
      </c>
      <c r="B45" s="53"/>
      <c r="C45" s="53"/>
      <c r="D45" s="53"/>
      <c r="E45" s="53"/>
      <c r="F45" s="39">
        <f>(F42*F44)-F43</f>
        <v>398932.05583333329</v>
      </c>
    </row>
    <row r="46" spans="1:6" ht="16.350000000000001" customHeight="1">
      <c r="A46" s="36" t="s">
        <v>13</v>
      </c>
      <c r="B46" s="53"/>
      <c r="C46" s="53"/>
      <c r="D46" s="53"/>
      <c r="E46" s="53"/>
      <c r="F46" s="40">
        <v>180</v>
      </c>
    </row>
    <row r="47" spans="1:6" ht="14.25" customHeight="1">
      <c r="A47" s="36" t="s">
        <v>14</v>
      </c>
      <c r="B47" s="53"/>
      <c r="C47" s="53"/>
      <c r="D47" s="53"/>
      <c r="E47" s="53"/>
      <c r="F47" s="38">
        <v>0.1</v>
      </c>
    </row>
    <row r="48" spans="1:6">
      <c r="A48" s="36" t="s">
        <v>15</v>
      </c>
      <c r="B48" s="53"/>
      <c r="C48" s="53"/>
      <c r="D48" s="53"/>
      <c r="E48" s="53"/>
      <c r="F48" s="41">
        <f>PMT(F47/12,F46,-100000)</f>
        <v>1074.6051177081183</v>
      </c>
    </row>
    <row r="49" spans="1:6">
      <c r="A49" s="36" t="s">
        <v>16</v>
      </c>
      <c r="B49" s="53"/>
      <c r="C49" s="53"/>
      <c r="D49" s="53"/>
      <c r="E49" s="53"/>
      <c r="F49" s="42">
        <f>F45/F48</f>
        <v>371.23595380241829</v>
      </c>
    </row>
  </sheetData>
  <sheetProtection selectLockedCells="1" selectUnlockedCells="1"/>
  <mergeCells count="10">
    <mergeCell ref="B1:C1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tabSelected="1" zoomScale="136" zoomScaleNormal="136" workbookViewId="0">
      <selection activeCell="D12" sqref="D12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18.5703125" style="43" customWidth="1"/>
    <col min="4" max="4" width="14.140625" style="43" customWidth="1"/>
    <col min="5" max="5" width="10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5" t="s">
        <v>24</v>
      </c>
      <c r="I1" s="45" t="s">
        <v>25</v>
      </c>
      <c r="J1" s="45" t="s">
        <v>26</v>
      </c>
      <c r="K1" s="45" t="s">
        <v>27</v>
      </c>
    </row>
    <row r="2" spans="1:11">
      <c r="A2" s="46">
        <v>1</v>
      </c>
      <c r="B2" s="47">
        <v>14245445</v>
      </c>
      <c r="C2" s="46" t="s">
        <v>70</v>
      </c>
      <c r="D2" s="46" t="s">
        <v>71</v>
      </c>
      <c r="E2" s="47" t="s">
        <v>72</v>
      </c>
      <c r="F2" s="47">
        <v>14800000</v>
      </c>
      <c r="G2" s="48">
        <v>120</v>
      </c>
      <c r="H2" s="48">
        <v>20</v>
      </c>
      <c r="I2" s="48">
        <v>100</v>
      </c>
      <c r="J2" s="48">
        <v>188921</v>
      </c>
      <c r="K2" s="50" t="s">
        <v>28</v>
      </c>
    </row>
    <row r="3" spans="1:11">
      <c r="A3" s="46">
        <v>2</v>
      </c>
      <c r="B3" s="47">
        <v>54705431</v>
      </c>
      <c r="C3" s="46" t="s">
        <v>70</v>
      </c>
      <c r="D3" s="46" t="s">
        <v>52</v>
      </c>
      <c r="E3" s="47" t="s">
        <v>73</v>
      </c>
      <c r="F3" s="47">
        <v>1500000</v>
      </c>
      <c r="G3" s="48">
        <v>36</v>
      </c>
      <c r="H3" s="48">
        <v>22</v>
      </c>
      <c r="I3" s="48">
        <f>36-22</f>
        <v>14</v>
      </c>
      <c r="J3" s="48">
        <v>52366</v>
      </c>
      <c r="K3" s="50" t="s">
        <v>28</v>
      </c>
    </row>
    <row r="4" spans="1:11">
      <c r="A4" s="46">
        <v>3</v>
      </c>
      <c r="B4" s="47">
        <v>86091514</v>
      </c>
      <c r="C4" s="46" t="s">
        <v>70</v>
      </c>
      <c r="D4" s="46" t="s">
        <v>52</v>
      </c>
      <c r="E4" s="47" t="s">
        <v>53</v>
      </c>
      <c r="F4" s="47">
        <v>450000</v>
      </c>
      <c r="G4" s="48">
        <v>36</v>
      </c>
      <c r="H4" s="49"/>
      <c r="I4" s="49"/>
      <c r="J4" s="48">
        <v>15219</v>
      </c>
      <c r="K4" s="50" t="s">
        <v>28</v>
      </c>
    </row>
    <row r="5" spans="1:11">
      <c r="A5" s="46">
        <v>4</v>
      </c>
      <c r="B5" s="47">
        <v>86092352</v>
      </c>
      <c r="C5" s="46" t="s">
        <v>70</v>
      </c>
      <c r="D5" s="46" t="s">
        <v>52</v>
      </c>
      <c r="E5" s="47" t="s">
        <v>53</v>
      </c>
      <c r="F5" s="47">
        <v>250000</v>
      </c>
      <c r="G5" s="48">
        <v>36</v>
      </c>
      <c r="H5" s="49"/>
      <c r="I5" s="49"/>
      <c r="J5" s="48">
        <v>15392</v>
      </c>
      <c r="K5" s="50" t="s">
        <v>28</v>
      </c>
    </row>
    <row r="6" spans="1:11">
      <c r="A6" s="51"/>
      <c r="B6" s="46"/>
      <c r="C6" s="46"/>
      <c r="D6" s="46"/>
      <c r="E6" s="47"/>
      <c r="F6" s="46"/>
      <c r="G6" s="46"/>
      <c r="H6" s="46"/>
      <c r="I6" s="46"/>
      <c r="J6" s="46"/>
      <c r="K6" s="52">
        <f>SUMIF(K2:K5,"Y",J2:J5)</f>
        <v>271898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2019-12-24T07:02:28Z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