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13" i="1"/>
  <c r="D14"/>
  <c r="F14" s="1"/>
  <c r="D4"/>
  <c r="D5"/>
  <c r="D6"/>
  <c r="D7"/>
  <c r="D8"/>
  <c r="D9"/>
  <c r="D3"/>
  <c r="F7"/>
  <c r="I8" i="2" l="1"/>
  <c r="I6" l="1"/>
  <c r="I4"/>
  <c r="I2"/>
  <c r="F6" i="1"/>
  <c r="D11" l="1"/>
  <c r="F11" s="1"/>
  <c r="D12"/>
  <c r="F12" s="1"/>
  <c r="D13"/>
  <c r="F13" s="1"/>
  <c r="D15"/>
  <c r="F15" s="1"/>
  <c r="D16"/>
  <c r="F16" s="1"/>
  <c r="F5"/>
  <c r="F8" l="1"/>
  <c r="F9" l="1"/>
  <c r="F4"/>
  <c r="F3"/>
  <c r="F24"/>
  <c r="K10" i="2"/>
  <c r="F19" i="1" s="1"/>
  <c r="F6" i="5"/>
  <c r="F7"/>
  <c r="F8"/>
  <c r="F9"/>
  <c r="F10"/>
  <c r="F11"/>
  <c r="F12"/>
  <c r="E13"/>
  <c r="F17" i="1" l="1"/>
  <c r="F13" i="5"/>
  <c r="F18" i="1" l="1"/>
  <c r="F21" l="1"/>
  <c r="F25" s="1"/>
</calcChain>
</file>

<file path=xl/sharedStrings.xml><?xml version="1.0" encoding="utf-8"?>
<sst xmlns="http://schemas.openxmlformats.org/spreadsheetml/2006/main" count="105" uniqueCount="78">
  <si>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</si>
  <si>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</si>
  <si>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</si>
  <si>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</si>
  <si>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</si>
  <si>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</si>
  <si>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</si>
  <si>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</si>
  <si>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</si>
  <si>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</si>
  <si>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</si>
  <si>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</si>
  <si>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</si>
  <si>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</si>
  <si>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</si>
  <si>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</si>
  <si>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</si>
  <si>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</si>
  <si>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</si>
  <si>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</si>
  <si>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</si>
  <si>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</si>
  <si>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</si>
  <si>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</si>
  <si>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</si>
  <si>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</si>
  <si>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</si>
  <si>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</si>
  <si>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</si>
  <si>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</si>
  <si>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</si>
  <si>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</si>
  <si>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</si>
  <si>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</si>
  <si>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</si>
  <si>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</si>
  <si>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</si>
  <si>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</si>
  <si>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</si>
  <si>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</si>
  <si>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</si>
  <si>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</si>
  <si>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</si>
  <si>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</si>
  <si>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</si>
  <si>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</si>
  <si>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</si>
  <si>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</si>
  <si>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</si>
  <si>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Net profit</t>
  </si>
  <si>
    <t>Depriciation</t>
  </si>
  <si>
    <t>2019-20</t>
  </si>
  <si>
    <t>GANPATI IMPEX</t>
  </si>
  <si>
    <t>Amit Kumar</t>
  </si>
  <si>
    <t>Income From Salary</t>
  </si>
  <si>
    <t>Mohit Kumar</t>
  </si>
  <si>
    <t>Ganpati Impex</t>
  </si>
  <si>
    <t>Indiabulls</t>
  </si>
  <si>
    <t>RBL</t>
  </si>
  <si>
    <t>BLLUD020300031982</t>
  </si>
  <si>
    <t>Car</t>
  </si>
  <si>
    <t>KMPL</t>
  </si>
  <si>
    <t>CF-16124974</t>
  </si>
  <si>
    <t>Fullerton</t>
  </si>
  <si>
    <t>Loan</t>
  </si>
  <si>
    <t>S000328026</t>
  </si>
  <si>
    <t>HDFC</t>
  </si>
  <si>
    <t>BL</t>
  </si>
  <si>
    <t>LALUD00038261147</t>
  </si>
  <si>
    <t>N</t>
  </si>
  <si>
    <t>ICICI</t>
  </si>
  <si>
    <t>New Car</t>
  </si>
  <si>
    <t>IDFC</t>
  </si>
  <si>
    <t>Lap</t>
  </si>
  <si>
    <t xml:space="preserve">Max FOIR                </t>
  </si>
  <si>
    <t>Amit Kumar ( Ganpati Impex )</t>
  </si>
  <si>
    <t>Salery ( Sarpanch International )</t>
  </si>
  <si>
    <t>Int on Loan s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</si>
</sst>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164" fontId="2" fillId="0" borderId="0" applyBorder="0" applyProtection="0"/>
    <xf numFmtId="0" fontId="1" fillId="0" borderId="0"/>
  </cellStyleXfs>
  <cellXfs count="66">
    <xf numFmtId="0" fontId="0" fillId="0" borderId="0" xfId="0"/>
    <xf numFmtId="0" fontId="4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5" fillId="5" borderId="1" xfId="0" applyFont="1" applyFill="1" applyBorder="1" applyAlignment="1" applyProtection="1">
      <alignment vertical="top" wrapText="1"/>
      <protection hidden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4" fillId="5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4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4" fillId="6" borderId="1" xfId="2" applyNumberFormat="1" applyFont="1" applyFill="1" applyBorder="1" applyAlignment="1" applyProtection="1">
      <alignment horizontal="left" vertical="top" wrapText="1"/>
      <protection hidden="1"/>
    </xf>
    <xf numFmtId="0" fontId="4" fillId="5" borderId="1" xfId="0" applyFont="1" applyFill="1" applyBorder="1" applyAlignment="1" applyProtection="1">
      <alignment horizontal="center" vertical="top" wrapText="1"/>
      <protection hidden="1"/>
    </xf>
    <xf numFmtId="165" fontId="9" fillId="3" borderId="1" xfId="1" applyNumberFormat="1" applyFont="1" applyFill="1" applyBorder="1" applyAlignment="1" applyProtection="1">
      <alignment horizontal="left" vertical="center" wrapText="1"/>
    </xf>
    <xf numFmtId="165" fontId="9" fillId="3" borderId="1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5" fontId="9" fillId="7" borderId="1" xfId="1" applyNumberFormat="1" applyFont="1" applyFill="1" applyBorder="1" applyAlignment="1" applyProtection="1">
      <alignment horizontal="left" vertical="center" wrapText="1"/>
    </xf>
    <xf numFmtId="165" fontId="9" fillId="4" borderId="1" xfId="1" applyNumberFormat="1" applyFont="1" applyFill="1" applyBorder="1" applyAlignment="1" applyProtection="1">
      <alignment horizontal="left" vertical="center" wrapText="1"/>
    </xf>
    <xf numFmtId="9" fontId="9" fillId="4" borderId="1" xfId="1" applyNumberFormat="1" applyFont="1" applyFill="1" applyBorder="1" applyAlignment="1" applyProtection="1">
      <alignment horizontal="left" vertical="center" wrapText="1"/>
    </xf>
    <xf numFmtId="165" fontId="9" fillId="2" borderId="1" xfId="1" applyNumberFormat="1" applyFont="1" applyFill="1" applyBorder="1" applyAlignment="1" applyProtection="1">
      <alignment horizontal="left" vertical="center" wrapText="1"/>
    </xf>
    <xf numFmtId="166" fontId="9" fillId="2" borderId="1" xfId="1" applyNumberFormat="1" applyFont="1" applyFill="1" applyBorder="1" applyAlignment="1" applyProtection="1">
      <alignment horizontal="left" vertical="center"/>
    </xf>
    <xf numFmtId="166" fontId="9" fillId="0" borderId="1" xfId="1" applyNumberFormat="1" applyFont="1" applyFill="1" applyBorder="1" applyAlignment="1" applyProtection="1">
      <alignment horizontal="left" vertical="center"/>
    </xf>
    <xf numFmtId="165" fontId="9" fillId="2" borderId="1" xfId="1" applyNumberFormat="1" applyFont="1" applyFill="1" applyBorder="1" applyAlignment="1" applyProtection="1">
      <alignment horizontal="left" vertical="top"/>
    </xf>
    <xf numFmtId="9" fontId="9" fillId="2" borderId="1" xfId="1" applyNumberFormat="1" applyFont="1" applyFill="1" applyBorder="1" applyAlignment="1" applyProtection="1">
      <alignment horizontal="left" vertical="top"/>
    </xf>
    <xf numFmtId="164" fontId="9" fillId="4" borderId="1" xfId="1" applyFont="1" applyFill="1" applyBorder="1" applyAlignment="1" applyProtection="1">
      <alignment horizontal="left" vertical="top" wrapText="1"/>
    </xf>
    <xf numFmtId="0" fontId="9" fillId="4" borderId="2" xfId="0" applyNumberFormat="1" applyFont="1" applyFill="1" applyBorder="1" applyAlignment="1">
      <alignment horizontal="left"/>
    </xf>
    <xf numFmtId="0" fontId="9" fillId="4" borderId="3" xfId="0" applyNumberFormat="1" applyFont="1" applyFill="1" applyBorder="1" applyAlignment="1">
      <alignment horizontal="left"/>
    </xf>
    <xf numFmtId="0" fontId="9" fillId="4" borderId="4" xfId="0" applyNumberFormat="1" applyFont="1" applyFill="1" applyBorder="1" applyAlignment="1">
      <alignment horizontal="left"/>
    </xf>
    <xf numFmtId="167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9" fillId="0" borderId="2" xfId="1" applyNumberFormat="1" applyFont="1" applyFill="1" applyBorder="1" applyAlignment="1" applyProtection="1">
      <alignment horizontal="left" vertical="center"/>
    </xf>
    <xf numFmtId="165" fontId="9" fillId="0" borderId="3" xfId="1" applyNumberFormat="1" applyFont="1" applyFill="1" applyBorder="1" applyAlignment="1" applyProtection="1">
      <alignment horizontal="left" vertical="center"/>
    </xf>
    <xf numFmtId="165" fontId="9" fillId="0" borderId="4" xfId="1" applyNumberFormat="1" applyFont="1" applyFill="1" applyBorder="1" applyAlignment="1" applyProtection="1">
      <alignment horizontal="left" vertical="center"/>
    </xf>
    <xf numFmtId="10" fontId="9" fillId="0" borderId="1" xfId="1" applyNumberFormat="1" applyFont="1" applyFill="1" applyBorder="1" applyAlignment="1" applyProtection="1">
      <alignment horizontal="left" vertical="top"/>
    </xf>
    <xf numFmtId="0" fontId="9" fillId="0" borderId="1" xfId="0" applyNumberFormat="1" applyFont="1" applyFill="1" applyBorder="1" applyAlignment="1">
      <alignment horizontal="left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4" applyNumberFormat="1" applyFont="1" applyFill="1" applyBorder="1" applyAlignment="1" applyProtection="1">
      <alignment horizontal="left" vertical="top"/>
    </xf>
    <xf numFmtId="164" fontId="9" fillId="4" borderId="1" xfId="4" applyNumberFormat="1" applyFont="1" applyFill="1" applyBorder="1" applyAlignment="1" applyProtection="1">
      <alignment horizontal="left" vertical="top"/>
    </xf>
    <xf numFmtId="166" fontId="9" fillId="9" borderId="1" xfId="1" applyNumberFormat="1" applyFont="1" applyFill="1" applyBorder="1" applyAlignment="1" applyProtection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/>
    </xf>
    <xf numFmtId="0" fontId="12" fillId="0" borderId="1" xfId="0" quotePrefix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5"/>
  <sheetViews>
    <sheetView tabSelected="1" zoomScale="107" zoomScaleNormal="107" workbookViewId="0">
      <selection activeCell="C9" sqref="C9"/>
    </sheetView>
  </sheetViews>
  <sheetFormatPr defaultColWidth="31.28515625" defaultRowHeight="12.75"/>
  <cols>
    <col min="1" max="1" width="28.42578125" style="23" customWidth="1"/>
    <col min="2" max="2" width="18.5703125" style="23" customWidth="1"/>
    <col min="3" max="3" width="17" style="23" customWidth="1"/>
    <col min="4" max="4" width="16.5703125" style="23" customWidth="1"/>
    <col min="5" max="5" width="11" style="23" customWidth="1"/>
    <col min="6" max="6" width="14.7109375" style="23" customWidth="1"/>
    <col min="7" max="7" width="16.28515625" style="23" customWidth="1"/>
    <col min="8" max="8" width="14.7109375" style="23" customWidth="1"/>
    <col min="9" max="9" width="11.85546875" style="23" customWidth="1"/>
    <col min="10" max="10" width="14.5703125" style="23" customWidth="1"/>
    <col min="11" max="12" width="13.140625" style="23" customWidth="1"/>
    <col min="13" max="13" width="13.7109375" style="23" customWidth="1"/>
    <col min="14" max="14" width="14.140625" style="23" customWidth="1"/>
    <col min="15" max="15" width="11.85546875" style="23" customWidth="1"/>
    <col min="16" max="16" width="12" style="23" customWidth="1"/>
    <col min="17" max="17" width="11" style="23" customWidth="1"/>
    <col min="18" max="18" width="11.5703125" style="23" customWidth="1"/>
    <col min="19" max="19" width="12" style="23" customWidth="1"/>
    <col min="20" max="237" width="31.28515625" style="23"/>
    <col min="238" max="245" width="31.28515625" style="24"/>
    <col min="246" max="247" width="31.28515625" style="25"/>
    <col min="248" max="16384" width="31.28515625" style="26"/>
  </cols>
  <sheetData>
    <row r="1" spans="1:6" ht="26.85" customHeight="1">
      <c r="A1" s="21" t="s">
        <v>52</v>
      </c>
      <c r="B1" s="22" t="s">
        <v>43</v>
      </c>
      <c r="C1" s="22"/>
      <c r="D1" s="21" t="s">
        <v>0</v>
      </c>
      <c r="E1" s="21"/>
      <c r="F1" s="21"/>
    </row>
    <row r="2" spans="1:6">
      <c r="A2" s="27" t="s">
        <v>75</v>
      </c>
      <c r="B2" s="28" t="s">
        <v>51</v>
      </c>
      <c r="C2" s="28" t="s">
        <v>44</v>
      </c>
      <c r="D2" s="28" t="s">
        <v>30</v>
      </c>
      <c r="E2" s="29" t="s">
        <v>1</v>
      </c>
      <c r="F2" s="28" t="s">
        <v>31</v>
      </c>
    </row>
    <row r="3" spans="1:6">
      <c r="A3" s="30" t="s">
        <v>49</v>
      </c>
      <c r="B3" s="31">
        <v>711350</v>
      </c>
      <c r="C3" s="32">
        <v>616785</v>
      </c>
      <c r="D3" s="33">
        <f>AVERAGE(B3:C3)</f>
        <v>664067.5</v>
      </c>
      <c r="E3" s="34">
        <v>1</v>
      </c>
      <c r="F3" s="33">
        <f t="shared" ref="F3:F9" si="0">E3*D3</f>
        <v>664067.5</v>
      </c>
    </row>
    <row r="4" spans="1:6">
      <c r="A4" s="30" t="s">
        <v>50</v>
      </c>
      <c r="B4" s="31">
        <v>395003</v>
      </c>
      <c r="C4" s="32">
        <v>225463</v>
      </c>
      <c r="D4" s="33">
        <f t="shared" ref="D4:D9" si="1">AVERAGE(B4:C4)</f>
        <v>310233</v>
      </c>
      <c r="E4" s="34">
        <v>1</v>
      </c>
      <c r="F4" s="33">
        <f t="shared" si="0"/>
        <v>310233</v>
      </c>
    </row>
    <row r="5" spans="1:6">
      <c r="A5" s="30" t="s">
        <v>77</v>
      </c>
      <c r="B5" s="31">
        <v>262505</v>
      </c>
      <c r="C5" s="32">
        <v>84257</v>
      </c>
      <c r="D5" s="33">
        <f t="shared" si="1"/>
        <v>173381</v>
      </c>
      <c r="E5" s="34">
        <v>1</v>
      </c>
      <c r="F5" s="33">
        <f t="shared" si="0"/>
        <v>173381</v>
      </c>
    </row>
    <row r="6" spans="1:6">
      <c r="A6" s="30" t="s">
        <v>54</v>
      </c>
      <c r="B6" s="31">
        <v>13378</v>
      </c>
      <c r="C6" s="32">
        <v>0</v>
      </c>
      <c r="D6" s="33">
        <f t="shared" si="1"/>
        <v>6689</v>
      </c>
      <c r="E6" s="34">
        <v>0.5</v>
      </c>
      <c r="F6" s="33">
        <f t="shared" ref="F6" si="2">E6*D6</f>
        <v>3344.5</v>
      </c>
    </row>
    <row r="7" spans="1:6">
      <c r="A7" s="30" t="s">
        <v>76</v>
      </c>
      <c r="B7" s="31">
        <v>13378</v>
      </c>
      <c r="C7" s="32">
        <v>0</v>
      </c>
      <c r="D7" s="33">
        <f t="shared" si="1"/>
        <v>6689</v>
      </c>
      <c r="E7" s="34">
        <v>0.5</v>
      </c>
      <c r="F7" s="33">
        <f t="shared" ref="F7" si="3">E7*D7</f>
        <v>3344.5</v>
      </c>
    </row>
    <row r="8" spans="1:6">
      <c r="A8" s="30" t="s">
        <v>42</v>
      </c>
      <c r="B8" s="53">
        <v>6411</v>
      </c>
      <c r="C8" s="32">
        <v>0</v>
      </c>
      <c r="D8" s="33">
        <f t="shared" si="1"/>
        <v>3205.5</v>
      </c>
      <c r="E8" s="34">
        <v>0.5</v>
      </c>
      <c r="F8" s="33">
        <f t="shared" ref="F8" si="4">E8*D8</f>
        <v>1602.75</v>
      </c>
    </row>
    <row r="9" spans="1:6" ht="14.45" customHeight="1">
      <c r="A9" s="30" t="s">
        <v>32</v>
      </c>
      <c r="B9" s="31">
        <v>-27890</v>
      </c>
      <c r="C9" s="31">
        <v>-24700</v>
      </c>
      <c r="D9" s="33">
        <f t="shared" si="1"/>
        <v>-26295</v>
      </c>
      <c r="E9" s="34">
        <v>1</v>
      </c>
      <c r="F9" s="33">
        <f t="shared" si="0"/>
        <v>-26295</v>
      </c>
    </row>
    <row r="10" spans="1:6">
      <c r="A10" s="27" t="s">
        <v>55</v>
      </c>
      <c r="B10" s="28" t="s">
        <v>51</v>
      </c>
      <c r="C10" s="28" t="s">
        <v>44</v>
      </c>
      <c r="D10" s="28" t="s">
        <v>30</v>
      </c>
      <c r="E10" s="29" t="s">
        <v>1</v>
      </c>
      <c r="F10" s="28" t="s">
        <v>31</v>
      </c>
    </row>
    <row r="11" spans="1:6">
      <c r="A11" s="30" t="s">
        <v>49</v>
      </c>
      <c r="B11" s="31">
        <v>607415</v>
      </c>
      <c r="C11" s="32">
        <v>507669</v>
      </c>
      <c r="D11" s="33">
        <f>AVERAGE(B11:C11)</f>
        <v>557542</v>
      </c>
      <c r="E11" s="34">
        <v>1</v>
      </c>
      <c r="F11" s="33">
        <f t="shared" ref="F11:F16" si="5">E11*D11</f>
        <v>557542</v>
      </c>
    </row>
    <row r="12" spans="1:6">
      <c r="A12" s="30" t="s">
        <v>50</v>
      </c>
      <c r="B12" s="31">
        <v>400546</v>
      </c>
      <c r="C12" s="32">
        <v>292320</v>
      </c>
      <c r="D12" s="33">
        <f>AVERAGE(B12:C12)</f>
        <v>346433</v>
      </c>
      <c r="E12" s="34">
        <v>1</v>
      </c>
      <c r="F12" s="33">
        <f t="shared" si="5"/>
        <v>346433</v>
      </c>
    </row>
    <row r="13" spans="1:6">
      <c r="A13" s="30" t="s">
        <v>77</v>
      </c>
      <c r="B13" s="31">
        <v>522369</v>
      </c>
      <c r="C13" s="32">
        <f>74621</f>
        <v>74621</v>
      </c>
      <c r="D13" s="33">
        <f>AVERAGE(B13:C13)</f>
        <v>298495</v>
      </c>
      <c r="E13" s="34">
        <v>1</v>
      </c>
      <c r="F13" s="33">
        <f t="shared" si="5"/>
        <v>298495</v>
      </c>
    </row>
    <row r="14" spans="1:6">
      <c r="A14" s="30" t="s">
        <v>76</v>
      </c>
      <c r="B14" s="31">
        <v>2377</v>
      </c>
      <c r="C14" s="32">
        <v>0</v>
      </c>
      <c r="D14" s="33">
        <f t="shared" ref="D14" si="6">AVERAGE(B14:C14)</f>
        <v>1188.5</v>
      </c>
      <c r="E14" s="34">
        <v>0.5</v>
      </c>
      <c r="F14" s="33">
        <f t="shared" si="5"/>
        <v>594.25</v>
      </c>
    </row>
    <row r="15" spans="1:6">
      <c r="A15" s="30" t="s">
        <v>42</v>
      </c>
      <c r="B15" s="31">
        <v>9332</v>
      </c>
      <c r="C15" s="32">
        <v>0</v>
      </c>
      <c r="D15" s="33">
        <f>AVERAGE(B15:C15)</f>
        <v>4666</v>
      </c>
      <c r="E15" s="34">
        <v>0.5</v>
      </c>
      <c r="F15" s="33">
        <f t="shared" si="5"/>
        <v>2333</v>
      </c>
    </row>
    <row r="16" spans="1:6">
      <c r="A16" s="30" t="s">
        <v>32</v>
      </c>
      <c r="B16" s="31">
        <v>-14334</v>
      </c>
      <c r="C16" s="31">
        <v>-9880</v>
      </c>
      <c r="D16" s="33">
        <f>AVERAGE(B16:C16)</f>
        <v>-12107</v>
      </c>
      <c r="E16" s="34">
        <v>1</v>
      </c>
      <c r="F16" s="33">
        <f t="shared" si="5"/>
        <v>-12107</v>
      </c>
    </row>
    <row r="17" spans="1:6" ht="15.4" customHeight="1">
      <c r="A17" s="35" t="s">
        <v>33</v>
      </c>
      <c r="B17" s="36"/>
      <c r="C17" s="37"/>
      <c r="D17" s="37"/>
      <c r="E17" s="38"/>
      <c r="F17" s="39">
        <f>+SUM(F3:F16)</f>
        <v>2322968.5</v>
      </c>
    </row>
    <row r="18" spans="1:6" ht="16.350000000000001" customHeight="1">
      <c r="A18" s="40" t="s">
        <v>34</v>
      </c>
      <c r="B18" s="41"/>
      <c r="C18" s="42"/>
      <c r="D18" s="42"/>
      <c r="E18" s="43"/>
      <c r="F18" s="39">
        <f>F17/12</f>
        <v>193580.70833333334</v>
      </c>
    </row>
    <row r="19" spans="1:6">
      <c r="A19" s="40" t="s">
        <v>35</v>
      </c>
      <c r="B19" s="41"/>
      <c r="C19" s="42"/>
      <c r="D19" s="42"/>
      <c r="E19" s="43"/>
      <c r="F19" s="33">
        <f>RTR!K10</f>
        <v>0</v>
      </c>
    </row>
    <row r="20" spans="1:6" ht="16.350000000000001" customHeight="1">
      <c r="A20" s="40" t="s">
        <v>74</v>
      </c>
      <c r="B20" s="44"/>
      <c r="C20" s="45"/>
      <c r="D20" s="45"/>
      <c r="E20" s="46"/>
      <c r="F20" s="47">
        <v>0.65</v>
      </c>
    </row>
    <row r="21" spans="1:6" ht="16.350000000000001" customHeight="1">
      <c r="A21" s="40" t="s">
        <v>36</v>
      </c>
      <c r="B21" s="48"/>
      <c r="C21" s="48"/>
      <c r="D21" s="48"/>
      <c r="E21" s="48"/>
      <c r="F21" s="49">
        <f>(F18*F20)-F19</f>
        <v>125827.46041666668</v>
      </c>
    </row>
    <row r="22" spans="1:6" ht="16.350000000000001" customHeight="1">
      <c r="A22" s="40" t="s">
        <v>37</v>
      </c>
      <c r="B22" s="48"/>
      <c r="C22" s="48"/>
      <c r="D22" s="48"/>
      <c r="E22" s="48"/>
      <c r="F22" s="50">
        <v>180</v>
      </c>
    </row>
    <row r="23" spans="1:6" ht="14.25" customHeight="1">
      <c r="A23" s="40" t="s">
        <v>38</v>
      </c>
      <c r="B23" s="48"/>
      <c r="C23" s="48"/>
      <c r="D23" s="48"/>
      <c r="E23" s="48"/>
      <c r="F23" s="47">
        <v>0.1</v>
      </c>
    </row>
    <row r="24" spans="1:6">
      <c r="A24" s="40" t="s">
        <v>39</v>
      </c>
      <c r="B24" s="48"/>
      <c r="C24" s="48"/>
      <c r="D24" s="48"/>
      <c r="E24" s="48"/>
      <c r="F24" s="51">
        <f>PMT(F23/12,F22,-100000)</f>
        <v>1074.6051177081183</v>
      </c>
    </row>
    <row r="25" spans="1:6">
      <c r="A25" s="40" t="s">
        <v>40</v>
      </c>
      <c r="B25" s="48"/>
      <c r="C25" s="48"/>
      <c r="D25" s="48"/>
      <c r="E25" s="48"/>
      <c r="F25" s="52">
        <f>F21/F24</f>
        <v>117.09181199976719</v>
      </c>
    </row>
  </sheetData>
  <sheetProtection selectLockedCells="1" selectUnlockedCells="1"/>
  <mergeCells count="10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0"/>
  <sheetViews>
    <sheetView zoomScale="136" zoomScaleNormal="136" workbookViewId="0">
      <selection activeCell="I11" sqref="I11"/>
    </sheetView>
  </sheetViews>
  <sheetFormatPr defaultColWidth="22.140625" defaultRowHeight="12"/>
  <cols>
    <col min="1" max="1" width="5.42578125" style="55" customWidth="1"/>
    <col min="2" max="2" width="23.140625" style="55" customWidth="1"/>
    <col min="3" max="3" width="12.28515625" style="55" customWidth="1"/>
    <col min="4" max="4" width="11.85546875" style="55" bestFit="1" customWidth="1"/>
    <col min="5" max="5" width="5.28515625" style="55" customWidth="1"/>
    <col min="6" max="6" width="18.85546875" style="55" customWidth="1"/>
    <col min="7" max="7" width="10.140625" style="55" customWidth="1"/>
    <col min="8" max="9" width="8.7109375" style="55" customWidth="1"/>
    <col min="10" max="10" width="10.140625" style="55" customWidth="1"/>
    <col min="11" max="11" width="13.140625" style="55" customWidth="1"/>
    <col min="12" max="248" width="22.140625" style="55"/>
    <col min="249" max="16384" width="22.140625" style="56"/>
  </cols>
  <sheetData>
    <row r="1" spans="1:248" ht="24">
      <c r="A1" s="54" t="s">
        <v>2</v>
      </c>
      <c r="B1" s="54" t="s">
        <v>3</v>
      </c>
      <c r="C1" s="54" t="s">
        <v>4</v>
      </c>
      <c r="D1" s="54" t="s">
        <v>5</v>
      </c>
      <c r="E1" s="54" t="s">
        <v>6</v>
      </c>
      <c r="F1" s="54" t="s">
        <v>48</v>
      </c>
      <c r="G1" s="54" t="s">
        <v>45</v>
      </c>
      <c r="H1" s="54" t="s">
        <v>46</v>
      </c>
      <c r="I1" s="54" t="s">
        <v>47</v>
      </c>
      <c r="J1" s="54" t="s">
        <v>7</v>
      </c>
      <c r="K1" s="54" t="s">
        <v>41</v>
      </c>
    </row>
    <row r="2" spans="1:248">
      <c r="A2" s="57">
        <v>1</v>
      </c>
      <c r="B2" s="58" t="s">
        <v>65</v>
      </c>
      <c r="C2" s="57" t="s">
        <v>56</v>
      </c>
      <c r="D2" s="57" t="s">
        <v>57</v>
      </c>
      <c r="E2" s="58"/>
      <c r="F2" s="58">
        <v>2013034</v>
      </c>
      <c r="G2" s="58">
        <v>36</v>
      </c>
      <c r="H2" s="58">
        <v>7</v>
      </c>
      <c r="I2" s="58">
        <f>36-7</f>
        <v>29</v>
      </c>
      <c r="J2" s="58">
        <v>71771</v>
      </c>
      <c r="K2" s="59" t="s">
        <v>69</v>
      </c>
    </row>
    <row r="3" spans="1:248">
      <c r="A3" s="57">
        <v>2</v>
      </c>
      <c r="B3" s="58" t="s">
        <v>59</v>
      </c>
      <c r="C3" s="60" t="s">
        <v>56</v>
      </c>
      <c r="D3" s="57" t="s">
        <v>58</v>
      </c>
      <c r="E3" s="58"/>
      <c r="F3" s="58">
        <v>1500000</v>
      </c>
      <c r="G3" s="61">
        <v>36</v>
      </c>
      <c r="H3" s="61">
        <v>7</v>
      </c>
      <c r="I3" s="61">
        <v>29</v>
      </c>
      <c r="J3" s="61">
        <v>54606</v>
      </c>
      <c r="K3" s="59" t="s">
        <v>69</v>
      </c>
    </row>
    <row r="4" spans="1:248">
      <c r="A4" s="57">
        <v>3</v>
      </c>
      <c r="B4" s="58" t="s">
        <v>62</v>
      </c>
      <c r="C4" s="57" t="s">
        <v>53</v>
      </c>
      <c r="D4" s="57" t="s">
        <v>61</v>
      </c>
      <c r="E4" s="58" t="s">
        <v>60</v>
      </c>
      <c r="F4" s="58">
        <v>574153</v>
      </c>
      <c r="G4" s="61">
        <v>48</v>
      </c>
      <c r="H4" s="61">
        <v>17</v>
      </c>
      <c r="I4" s="61">
        <f>48-17</f>
        <v>31</v>
      </c>
      <c r="J4" s="61">
        <v>14300</v>
      </c>
      <c r="K4" s="59" t="s">
        <v>69</v>
      </c>
    </row>
    <row r="5" spans="1:248">
      <c r="A5" s="57">
        <v>4</v>
      </c>
      <c r="B5" s="58">
        <v>6702410488845</v>
      </c>
      <c r="C5" s="57" t="s">
        <v>53</v>
      </c>
      <c r="D5" s="57" t="s">
        <v>63</v>
      </c>
      <c r="E5" s="58" t="s">
        <v>64</v>
      </c>
      <c r="F5" s="58">
        <v>2030506</v>
      </c>
      <c r="G5" s="58">
        <v>37</v>
      </c>
      <c r="H5" s="58">
        <v>7</v>
      </c>
      <c r="I5" s="58">
        <v>30</v>
      </c>
      <c r="J5" s="58">
        <v>73398</v>
      </c>
      <c r="K5" s="59" t="s">
        <v>69</v>
      </c>
      <c r="IN5" s="56"/>
    </row>
    <row r="6" spans="1:248">
      <c r="A6" s="57">
        <v>5</v>
      </c>
      <c r="B6" s="58">
        <v>6702410280589</v>
      </c>
      <c r="C6" s="57" t="s">
        <v>53</v>
      </c>
      <c r="D6" s="57" t="s">
        <v>63</v>
      </c>
      <c r="E6" s="58" t="s">
        <v>64</v>
      </c>
      <c r="F6" s="58">
        <v>1521770</v>
      </c>
      <c r="G6" s="58">
        <v>37</v>
      </c>
      <c r="H6" s="58">
        <v>21</v>
      </c>
      <c r="I6" s="58">
        <f>37-21</f>
        <v>16</v>
      </c>
      <c r="J6" s="58">
        <v>55008</v>
      </c>
      <c r="K6" s="59" t="s">
        <v>69</v>
      </c>
      <c r="IN6" s="56"/>
    </row>
    <row r="7" spans="1:248">
      <c r="A7" s="57">
        <v>6</v>
      </c>
      <c r="B7" s="62">
        <v>55502218</v>
      </c>
      <c r="C7" s="57" t="s">
        <v>53</v>
      </c>
      <c r="D7" s="59" t="s">
        <v>66</v>
      </c>
      <c r="E7" s="59" t="s">
        <v>67</v>
      </c>
      <c r="F7" s="59">
        <v>2000000</v>
      </c>
      <c r="G7" s="63">
        <v>36</v>
      </c>
      <c r="H7" s="63">
        <v>21</v>
      </c>
      <c r="I7" s="63">
        <v>15</v>
      </c>
      <c r="J7" s="63">
        <v>70462</v>
      </c>
      <c r="K7" s="59" t="s">
        <v>69</v>
      </c>
    </row>
    <row r="8" spans="1:248">
      <c r="A8" s="57">
        <v>7</v>
      </c>
      <c r="B8" s="62" t="s">
        <v>68</v>
      </c>
      <c r="C8" s="57" t="s">
        <v>55</v>
      </c>
      <c r="D8" s="59" t="s">
        <v>70</v>
      </c>
      <c r="E8" s="59" t="s">
        <v>71</v>
      </c>
      <c r="F8" s="59">
        <v>900000</v>
      </c>
      <c r="G8" s="63">
        <v>60</v>
      </c>
      <c r="H8" s="63">
        <v>13</v>
      </c>
      <c r="I8" s="63">
        <f>60-13</f>
        <v>47</v>
      </c>
      <c r="J8" s="63">
        <v>18860</v>
      </c>
      <c r="K8" s="59" t="s">
        <v>69</v>
      </c>
    </row>
    <row r="9" spans="1:248">
      <c r="A9" s="57">
        <v>8</v>
      </c>
      <c r="B9" s="62">
        <v>23422099</v>
      </c>
      <c r="C9" s="57" t="s">
        <v>55</v>
      </c>
      <c r="D9" s="59" t="s">
        <v>72</v>
      </c>
      <c r="E9" s="59" t="s">
        <v>73</v>
      </c>
      <c r="F9" s="59">
        <v>14800000</v>
      </c>
      <c r="G9" s="63">
        <v>128</v>
      </c>
      <c r="H9" s="63">
        <v>6</v>
      </c>
      <c r="I9" s="63">
        <v>122</v>
      </c>
      <c r="J9" s="63">
        <v>194781</v>
      </c>
      <c r="K9" s="59" t="s">
        <v>69</v>
      </c>
    </row>
    <row r="10" spans="1:248">
      <c r="A10" s="64"/>
      <c r="B10" s="57"/>
      <c r="C10" s="57"/>
      <c r="D10" s="57"/>
      <c r="E10" s="57"/>
      <c r="F10" s="57"/>
      <c r="G10" s="57"/>
      <c r="H10" s="57"/>
      <c r="I10" s="57"/>
      <c r="J10" s="57"/>
      <c r="K10" s="65">
        <f>SUMIF(K2:K9,"Y",J2:J9)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0" t="s">
        <v>8</v>
      </c>
      <c r="B1" s="20"/>
      <c r="C1" s="2"/>
    </row>
    <row r="2" spans="1:6" ht="14.25" customHeight="1">
      <c r="A2" s="20" t="s">
        <v>9</v>
      </c>
      <c r="B2" s="20"/>
      <c r="C2" s="2"/>
    </row>
    <row r="5" spans="1:6" ht="30">
      <c r="A5" s="3" t="s">
        <v>2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2020-01-07T09:22:13Z</dcterms:modified>
</cp:coreProperties>
</file>