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2"/>
  <c r="I2"/>
  <c r="D25" i="1"/>
  <c r="F25" s="1"/>
  <c r="F24"/>
  <c r="D24"/>
  <c r="D23"/>
  <c r="F23" s="1"/>
  <c r="D21"/>
  <c r="F21" s="1"/>
  <c r="F20"/>
  <c r="D20"/>
  <c r="D19"/>
  <c r="F19" s="1"/>
  <c r="F17"/>
  <c r="D17"/>
  <c r="D16"/>
  <c r="F16" s="1"/>
  <c r="D15"/>
  <c r="F15" s="1"/>
  <c r="D14"/>
  <c r="F14" s="1"/>
  <c r="D27"/>
  <c r="F27" s="1"/>
  <c r="D12"/>
  <c r="F12" s="1"/>
  <c r="D11"/>
  <c r="F11" s="1"/>
  <c r="F10"/>
  <c r="D10"/>
  <c r="D5"/>
  <c r="F5" s="1"/>
  <c r="B7"/>
  <c r="D28"/>
  <c r="F28" s="1"/>
  <c r="K14" i="2"/>
  <c r="F32" i="1" s="1"/>
  <c r="D29"/>
  <c r="F29" s="1"/>
  <c r="D3"/>
  <c r="F3" s="1"/>
  <c r="D4"/>
  <c r="F4" s="1"/>
  <c r="D8"/>
  <c r="F8" s="1"/>
  <c r="D6"/>
  <c r="F37"/>
  <c r="F6" i="5"/>
  <c r="F7"/>
  <c r="F8"/>
  <c r="F9"/>
  <c r="F10"/>
  <c r="F11"/>
  <c r="F12"/>
  <c r="E13"/>
  <c r="F13" l="1"/>
  <c r="D7" i="1"/>
  <c r="F7" s="1"/>
  <c r="F6"/>
  <c r="F30" l="1"/>
  <c r="F31" s="1"/>
  <c r="F34" l="1"/>
  <c r="F38" s="1"/>
</calcChain>
</file>

<file path=xl/sharedStrings.xml><?xml version="1.0" encoding="utf-8"?>
<sst xmlns="http://schemas.openxmlformats.org/spreadsheetml/2006/main" count="136" uniqueCount="82">
  <si>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</si>
  <si>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</si>
  <si>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</si>
  <si>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</si>
  <si>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</si>
  <si>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</si>
  <si>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</si>
  <si>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</si>
  <si>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</si>
  <si>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</si>
  <si>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</si>
  <si>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</si>
  <si>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</si>
  <si>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</si>
  <si>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</si>
  <si>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</si>
  <si>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</si>
  <si>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</si>
  <si>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</si>
  <si>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</si>
  <si>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</si>
  <si>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</si>
  <si>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</si>
  <si>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</si>
  <si>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</si>
  <si>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</si>
  <si>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</si>
  <si>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</si>
  <si>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</si>
  <si>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</si>
  <si>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</si>
  <si>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</si>
  <si>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</si>
  <si>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</si>
  <si>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</si>
  <si>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</si>
  <si>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</si>
  <si>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</si>
  <si>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</si>
  <si>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</si>
  <si>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</si>
  <si>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</si>
  <si>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</si>
  <si>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</si>
  <si>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</si>
  <si>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</si>
  <si>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</si>
  <si>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</si>
  <si>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</si>
  <si>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</si>
  <si>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</si>
  <si>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 xml:space="preserve">Income  From Salary </t>
  </si>
  <si>
    <t>Ganpati Impex Partnership Firm</t>
  </si>
  <si>
    <t>20-21</t>
  </si>
  <si>
    <t>2019-20</t>
  </si>
  <si>
    <t xml:space="preserve">Ganpati Impex </t>
  </si>
  <si>
    <t xml:space="preserve">Payment made u/s 40A(2)(b)         </t>
  </si>
  <si>
    <t xml:space="preserve">Interest </t>
  </si>
  <si>
    <t>Bank Interest</t>
  </si>
  <si>
    <t>Sanjeev Jain</t>
  </si>
  <si>
    <t>Yatish Jain</t>
  </si>
  <si>
    <t>Income From Business/Profession</t>
  </si>
  <si>
    <t>shally Jain</t>
  </si>
  <si>
    <t>Neelu  Jain</t>
  </si>
  <si>
    <t>Rajeev  Jain</t>
  </si>
  <si>
    <t>income From Salary</t>
  </si>
  <si>
    <t>LULUD00041271254</t>
  </si>
  <si>
    <t>Ganpati impex</t>
  </si>
  <si>
    <t>ICICI Bank</t>
  </si>
  <si>
    <t>LBLUD00002256924</t>
  </si>
  <si>
    <t>LBLUD00002256925</t>
  </si>
  <si>
    <t xml:space="preserve">     </t>
  </si>
  <si>
    <t>LBLUD00002256885</t>
  </si>
  <si>
    <t>Ganpati Impex</t>
  </si>
  <si>
    <t>HERO FINCORP</t>
  </si>
  <si>
    <t>N</t>
  </si>
  <si>
    <t>DHFL</t>
  </si>
  <si>
    <t>DEUTCHE</t>
  </si>
  <si>
    <t>BLLUD020300050146</t>
  </si>
  <si>
    <t>RBL</t>
  </si>
  <si>
    <t>IDFC</t>
  </si>
  <si>
    <t>S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</si>
</sst>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Cambria"/>
      <family val="1"/>
      <scheme val="major"/>
    </font>
    <font>
      <b/>
      <sz val="8"/>
      <name val="Zurich BT"/>
      <family val="2"/>
    </font>
    <font>
      <sz val="8"/>
      <name val="Zurich BT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ill="0" applyAlignment="0" applyProtection="0"/>
    <xf numFmtId="9" fontId="9" fillId="0" borderId="0" applyFill="0" applyBorder="0" applyAlignment="0" applyProtection="0"/>
    <xf numFmtId="0" fontId="9" fillId="0" borderId="0"/>
    <xf numFmtId="164" fontId="1" fillId="0" borderId="0" applyBorder="0" applyProtection="0"/>
  </cellStyleXfs>
  <cellXfs count="65">
    <xf numFmtId="0" fontId="0" fillId="0" borderId="0" xfId="0"/>
    <xf numFmtId="0" fontId="5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6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vertical="top" wrapText="1"/>
      <protection hidden="1"/>
    </xf>
    <xf numFmtId="0" fontId="5" fillId="5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8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6" borderId="1" xfId="0" applyFont="1" applyFill="1" applyBorder="1" applyAlignment="1" applyProtection="1">
      <alignment vertical="top" wrapText="1"/>
      <protection hidden="1"/>
    </xf>
    <xf numFmtId="0" fontId="5" fillId="6" borderId="1" xfId="0" applyFont="1" applyFill="1" applyBorder="1" applyAlignment="1" applyProtection="1">
      <alignment vertical="top" wrapText="1"/>
      <protection hidden="1"/>
    </xf>
    <xf numFmtId="0" fontId="5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5" fillId="6" borderId="1" xfId="2" applyNumberFormat="1" applyFont="1" applyFill="1" applyBorder="1" applyAlignment="1" applyProtection="1">
      <alignment horizontal="left" vertical="top" wrapText="1"/>
      <protection hidden="1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2" fillId="2" borderId="0" xfId="3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 vertical="center" wrapText="1"/>
    </xf>
    <xf numFmtId="165" fontId="11" fillId="4" borderId="2" xfId="1" applyNumberFormat="1" applyFont="1" applyFill="1" applyBorder="1" applyAlignment="1" applyProtection="1">
      <alignment horizontal="left" vertical="center" wrapText="1"/>
    </xf>
    <xf numFmtId="9" fontId="11" fillId="4" borderId="2" xfId="1" applyNumberFormat="1" applyFont="1" applyFill="1" applyBorder="1" applyAlignment="1" applyProtection="1">
      <alignment horizontal="left" vertical="center" wrapText="1"/>
    </xf>
    <xf numFmtId="165" fontId="12" fillId="2" borderId="2" xfId="1" applyNumberFormat="1" applyFont="1" applyFill="1" applyBorder="1" applyAlignment="1" applyProtection="1">
      <alignment horizontal="left" vertical="center" wrapText="1"/>
    </xf>
    <xf numFmtId="166" fontId="12" fillId="2" borderId="2" xfId="1" applyNumberFormat="1" applyFont="1" applyFill="1" applyBorder="1" applyAlignment="1" applyProtection="1">
      <alignment horizontal="left" vertical="center"/>
    </xf>
    <xf numFmtId="166" fontId="12" fillId="0" borderId="2" xfId="1" applyNumberFormat="1" applyFont="1" applyFill="1" applyBorder="1" applyAlignment="1" applyProtection="1">
      <alignment horizontal="left" vertical="center"/>
    </xf>
    <xf numFmtId="165" fontId="12" fillId="2" borderId="2" xfId="1" applyNumberFormat="1" applyFont="1" applyFill="1" applyBorder="1" applyAlignment="1" applyProtection="1">
      <alignment horizontal="left" vertical="top"/>
    </xf>
    <xf numFmtId="9" fontId="12" fillId="2" borderId="2" xfId="1" applyNumberFormat="1" applyFont="1" applyFill="1" applyBorder="1" applyAlignment="1" applyProtection="1">
      <alignment horizontal="left" vertical="top"/>
    </xf>
    <xf numFmtId="0" fontId="12" fillId="7" borderId="2" xfId="3" applyFont="1" applyFill="1" applyBorder="1" applyAlignment="1">
      <alignment horizontal="left" vertical="center" wrapText="1"/>
    </xf>
    <xf numFmtId="166" fontId="12" fillId="7" borderId="2" xfId="1" applyNumberFormat="1" applyFont="1" applyFill="1" applyBorder="1" applyAlignment="1" applyProtection="1">
      <alignment horizontal="left" vertical="center"/>
    </xf>
    <xf numFmtId="164" fontId="11" fillId="4" borderId="2" xfId="1" applyFont="1" applyFill="1" applyBorder="1" applyAlignment="1" applyProtection="1">
      <alignment horizontal="left" vertical="top" wrapText="1"/>
    </xf>
    <xf numFmtId="167" fontId="11" fillId="4" borderId="2" xfId="1" applyNumberFormat="1" applyFont="1" applyFill="1" applyBorder="1" applyAlignment="1" applyProtection="1">
      <alignment horizontal="left" vertical="top"/>
    </xf>
    <xf numFmtId="165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left" vertical="top"/>
    </xf>
    <xf numFmtId="165" fontId="12" fillId="4" borderId="2" xfId="1" applyNumberFormat="1" applyFont="1" applyFill="1" applyBorder="1" applyAlignment="1" applyProtection="1">
      <alignment horizontal="left" vertical="top"/>
    </xf>
    <xf numFmtId="165" fontId="12" fillId="0" borderId="2" xfId="1" applyNumberFormat="1" applyFont="1" applyFill="1" applyBorder="1" applyAlignment="1" applyProtection="1">
      <alignment horizontal="left" vertical="top"/>
    </xf>
    <xf numFmtId="2" fontId="12" fillId="4" borderId="2" xfId="4" applyNumberFormat="1" applyFont="1" applyFill="1" applyBorder="1" applyAlignment="1" applyProtection="1">
      <alignment horizontal="left" vertical="top"/>
    </xf>
    <xf numFmtId="164" fontId="12" fillId="4" borderId="2" xfId="4" applyNumberFormat="1" applyFont="1" applyFill="1" applyBorder="1" applyAlignment="1" applyProtection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left"/>
    </xf>
    <xf numFmtId="165" fontId="11" fillId="3" borderId="2" xfId="1" applyNumberFormat="1" applyFont="1" applyFill="1" applyBorder="1" applyAlignment="1" applyProtection="1">
      <alignment horizontal="left" vertical="center" wrapText="1"/>
    </xf>
    <xf numFmtId="0" fontId="12" fillId="4" borderId="2" xfId="0" applyNumberFormat="1" applyFont="1" applyFill="1" applyBorder="1" applyAlignment="1">
      <alignment horizontal="left"/>
    </xf>
    <xf numFmtId="165" fontId="11" fillId="0" borderId="2" xfId="1" applyNumberFormat="1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8"/>
  <sheetViews>
    <sheetView tabSelected="1" zoomScale="130" zoomScaleNormal="130" workbookViewId="0">
      <selection activeCell="C6" sqref="C6"/>
    </sheetView>
  </sheetViews>
  <sheetFormatPr defaultColWidth="31.28515625" defaultRowHeight="13.5"/>
  <cols>
    <col min="1" max="1" width="29" style="22" customWidth="1"/>
    <col min="2" max="2" width="10.140625" style="22" customWidth="1"/>
    <col min="3" max="3" width="10.85546875" style="22" customWidth="1"/>
    <col min="4" max="4" width="14.140625" style="22" customWidth="1"/>
    <col min="5" max="5" width="11.7109375" style="22" customWidth="1"/>
    <col min="6" max="6" width="14.28515625" style="22" customWidth="1"/>
    <col min="7" max="7" width="16.28515625" style="22" customWidth="1"/>
    <col min="8" max="8" width="14.7109375" style="22" customWidth="1"/>
    <col min="9" max="9" width="11.85546875" style="22" customWidth="1"/>
    <col min="10" max="10" width="14.5703125" style="22" customWidth="1"/>
    <col min="11" max="12" width="13.140625" style="22" customWidth="1"/>
    <col min="13" max="13" width="13.7109375" style="22" customWidth="1"/>
    <col min="14" max="14" width="14.140625" style="22" customWidth="1"/>
    <col min="15" max="15" width="11.85546875" style="22" customWidth="1"/>
    <col min="16" max="16" width="12" style="22" customWidth="1"/>
    <col min="17" max="17" width="11" style="22" customWidth="1"/>
    <col min="18" max="18" width="11.5703125" style="22" customWidth="1"/>
    <col min="19" max="19" width="12" style="22" customWidth="1"/>
    <col min="20" max="237" width="31.28515625" style="22"/>
    <col min="238" max="245" width="31.28515625" style="23"/>
    <col min="246" max="247" width="31.28515625" style="24"/>
    <col min="248" max="254" width="31.28515625" style="25"/>
    <col min="255" max="16384" width="31.28515625" style="26"/>
  </cols>
  <sheetData>
    <row r="1" spans="1:6" ht="12" customHeight="1">
      <c r="A1" s="27" t="s">
        <v>52</v>
      </c>
      <c r="B1" s="61"/>
      <c r="C1" s="61"/>
      <c r="D1" s="27"/>
      <c r="E1" s="27"/>
      <c r="F1" s="27"/>
    </row>
    <row r="2" spans="1:6" ht="12" customHeight="1">
      <c r="A2" s="28" t="s">
        <v>55</v>
      </c>
      <c r="B2" s="28" t="s">
        <v>53</v>
      </c>
      <c r="C2" s="28" t="s">
        <v>54</v>
      </c>
      <c r="D2" s="28" t="s">
        <v>33</v>
      </c>
      <c r="E2" s="29" t="s">
        <v>0</v>
      </c>
      <c r="F2" s="28" t="s">
        <v>34</v>
      </c>
    </row>
    <row r="3" spans="1:6" ht="12" customHeight="1">
      <c r="A3" s="30" t="s">
        <v>45</v>
      </c>
      <c r="B3" s="31">
        <v>301563.2</v>
      </c>
      <c r="C3" s="32">
        <v>254922.98</v>
      </c>
      <c r="D3" s="33">
        <f t="shared" ref="D3:D8" si="0">AVERAGE(B3:C3)</f>
        <v>278243.09000000003</v>
      </c>
      <c r="E3" s="34">
        <v>1</v>
      </c>
      <c r="F3" s="33">
        <f t="shared" ref="F3:F8" si="1">E3*D3</f>
        <v>278243.09000000003</v>
      </c>
    </row>
    <row r="4" spans="1:6" ht="12" customHeight="1">
      <c r="A4" s="30" t="s">
        <v>46</v>
      </c>
      <c r="B4" s="31">
        <v>680425</v>
      </c>
      <c r="C4" s="32">
        <v>419504</v>
      </c>
      <c r="D4" s="33">
        <f t="shared" si="0"/>
        <v>549964.5</v>
      </c>
      <c r="E4" s="34">
        <v>1</v>
      </c>
      <c r="F4" s="33">
        <f t="shared" si="1"/>
        <v>549964.5</v>
      </c>
    </row>
    <row r="5" spans="1:6" ht="12" customHeight="1">
      <c r="A5" s="30" t="s">
        <v>57</v>
      </c>
      <c r="B5" s="31">
        <v>7799040.0700000003</v>
      </c>
      <c r="C5" s="32"/>
      <c r="D5" s="33">
        <f t="shared" si="0"/>
        <v>7799040.0700000003</v>
      </c>
      <c r="E5" s="34">
        <v>0</v>
      </c>
      <c r="F5" s="33">
        <f t="shared" si="1"/>
        <v>0</v>
      </c>
    </row>
    <row r="6" spans="1:6" ht="12" customHeight="1">
      <c r="A6" s="30" t="s">
        <v>58</v>
      </c>
      <c r="B6" s="31">
        <v>0</v>
      </c>
      <c r="C6" s="32">
        <v>5869332</v>
      </c>
      <c r="D6" s="33">
        <f t="shared" si="0"/>
        <v>2934666</v>
      </c>
      <c r="E6" s="34">
        <v>1</v>
      </c>
      <c r="F6" s="33">
        <f t="shared" si="1"/>
        <v>2934666</v>
      </c>
    </row>
    <row r="7" spans="1:6" ht="12" customHeight="1">
      <c r="A7" s="30" t="s">
        <v>56</v>
      </c>
      <c r="B7" s="35">
        <f>244480+869095+524919+258989+256986+337430</f>
        <v>2491899</v>
      </c>
      <c r="C7" s="36"/>
      <c r="D7" s="33">
        <f t="shared" si="0"/>
        <v>2491899</v>
      </c>
      <c r="E7" s="34">
        <v>1</v>
      </c>
      <c r="F7" s="33">
        <f t="shared" si="1"/>
        <v>2491899</v>
      </c>
    </row>
    <row r="8" spans="1:6" ht="12" customHeight="1">
      <c r="A8" s="30" t="s">
        <v>35</v>
      </c>
      <c r="B8" s="31">
        <v>-122440</v>
      </c>
      <c r="C8" s="31">
        <v>-82061</v>
      </c>
      <c r="D8" s="33">
        <f t="shared" si="0"/>
        <v>-102250.5</v>
      </c>
      <c r="E8" s="34">
        <v>1</v>
      </c>
      <c r="F8" s="33">
        <f t="shared" si="1"/>
        <v>-102250.5</v>
      </c>
    </row>
    <row r="9" spans="1:6" ht="12" customHeight="1">
      <c r="A9" s="28" t="s">
        <v>59</v>
      </c>
      <c r="B9" s="28" t="s">
        <v>53</v>
      </c>
      <c r="C9" s="28" t="s">
        <v>54</v>
      </c>
      <c r="D9" s="28" t="s">
        <v>33</v>
      </c>
      <c r="E9" s="29" t="s">
        <v>0</v>
      </c>
      <c r="F9" s="28" t="s">
        <v>34</v>
      </c>
    </row>
    <row r="10" spans="1:6" ht="12" customHeight="1">
      <c r="A10" s="30" t="s">
        <v>51</v>
      </c>
      <c r="B10" s="31">
        <v>208989</v>
      </c>
      <c r="C10" s="32">
        <v>20000</v>
      </c>
      <c r="D10" s="33">
        <f>AVERAGE(B10:C10)</f>
        <v>114494.5</v>
      </c>
      <c r="E10" s="34">
        <v>1</v>
      </c>
      <c r="F10" s="33">
        <f>E10*D10</f>
        <v>114494.5</v>
      </c>
    </row>
    <row r="11" spans="1:6" ht="12" customHeight="1">
      <c r="A11" s="30" t="s">
        <v>50</v>
      </c>
      <c r="B11" s="31">
        <v>140086</v>
      </c>
      <c r="C11" s="32">
        <v>127041</v>
      </c>
      <c r="D11" s="33">
        <f>AVERAGE(B11:C11)</f>
        <v>133563.5</v>
      </c>
      <c r="E11" s="34">
        <v>0.5</v>
      </c>
      <c r="F11" s="33">
        <f>E11*D11</f>
        <v>66781.75</v>
      </c>
    </row>
    <row r="12" spans="1:6" ht="12" customHeight="1">
      <c r="A12" s="30" t="s">
        <v>35</v>
      </c>
      <c r="B12" s="31">
        <v>0</v>
      </c>
      <c r="C12" s="31">
        <v>0</v>
      </c>
      <c r="D12" s="33">
        <f>AVERAGE(B12:C12)</f>
        <v>0</v>
      </c>
      <c r="E12" s="34">
        <v>1</v>
      </c>
      <c r="F12" s="33">
        <f>E12*D12</f>
        <v>0</v>
      </c>
    </row>
    <row r="13" spans="1:6" ht="12" customHeight="1">
      <c r="A13" s="28" t="s">
        <v>60</v>
      </c>
      <c r="B13" s="28" t="s">
        <v>53</v>
      </c>
      <c r="C13" s="28" t="s">
        <v>54</v>
      </c>
      <c r="D13" s="28" t="s">
        <v>33</v>
      </c>
      <c r="E13" s="29" t="s">
        <v>0</v>
      </c>
      <c r="F13" s="28" t="s">
        <v>34</v>
      </c>
    </row>
    <row r="14" spans="1:6" ht="12" customHeight="1">
      <c r="A14" s="30" t="s">
        <v>51</v>
      </c>
      <c r="B14" s="31">
        <v>10863661</v>
      </c>
      <c r="C14" s="32">
        <v>4874680</v>
      </c>
      <c r="D14" s="33">
        <f>AVERAGE(B14:C14)</f>
        <v>7869170.5</v>
      </c>
      <c r="E14" s="34">
        <v>1</v>
      </c>
      <c r="F14" s="33">
        <f>E14*D14</f>
        <v>7869170.5</v>
      </c>
    </row>
    <row r="15" spans="1:6" ht="12" customHeight="1">
      <c r="A15" s="30" t="s">
        <v>61</v>
      </c>
      <c r="B15" s="31">
        <v>0</v>
      </c>
      <c r="C15" s="32">
        <v>276498</v>
      </c>
      <c r="D15" s="33">
        <f>AVERAGE(B15:C15)</f>
        <v>138249</v>
      </c>
      <c r="E15" s="34">
        <v>1</v>
      </c>
      <c r="F15" s="33">
        <f>E15*D15</f>
        <v>138249</v>
      </c>
    </row>
    <row r="16" spans="1:6" ht="12" customHeight="1">
      <c r="A16" s="30" t="s">
        <v>50</v>
      </c>
      <c r="B16" s="31">
        <v>8044</v>
      </c>
      <c r="C16" s="32"/>
      <c r="D16" s="33">
        <f>AVERAGE(B16:C16)</f>
        <v>8044</v>
      </c>
      <c r="E16" s="34">
        <v>0.5</v>
      </c>
      <c r="F16" s="33">
        <f>E16*D16</f>
        <v>4022</v>
      </c>
    </row>
    <row r="17" spans="1:6" ht="12" customHeight="1">
      <c r="A17" s="30" t="s">
        <v>35</v>
      </c>
      <c r="B17" s="31">
        <v>-3726683</v>
      </c>
      <c r="C17" s="31">
        <v>-1734514</v>
      </c>
      <c r="D17" s="33">
        <f>AVERAGE(B17:C17)</f>
        <v>-2730598.5</v>
      </c>
      <c r="E17" s="34">
        <v>1</v>
      </c>
      <c r="F17" s="33">
        <f>E17*D17</f>
        <v>-2730598.5</v>
      </c>
    </row>
    <row r="18" spans="1:6" ht="12" customHeight="1">
      <c r="A18" s="28" t="s">
        <v>62</v>
      </c>
      <c r="B18" s="28" t="s">
        <v>53</v>
      </c>
      <c r="C18" s="28" t="s">
        <v>54</v>
      </c>
      <c r="D18" s="28" t="s">
        <v>33</v>
      </c>
      <c r="E18" s="29" t="s">
        <v>0</v>
      </c>
      <c r="F18" s="28" t="s">
        <v>34</v>
      </c>
    </row>
    <row r="19" spans="1:6" ht="12" customHeight="1">
      <c r="A19" s="30" t="s">
        <v>61</v>
      </c>
      <c r="B19" s="31">
        <v>524919</v>
      </c>
      <c r="C19" s="32">
        <v>198458</v>
      </c>
      <c r="D19" s="33">
        <f>AVERAGE(B19:C19)</f>
        <v>361688.5</v>
      </c>
      <c r="E19" s="34">
        <v>1</v>
      </c>
      <c r="F19" s="33">
        <f>E19*D19</f>
        <v>361688.5</v>
      </c>
    </row>
    <row r="20" spans="1:6" ht="12" customHeight="1">
      <c r="A20" s="30" t="s">
        <v>50</v>
      </c>
      <c r="B20" s="31">
        <v>222</v>
      </c>
      <c r="C20" s="32">
        <v>18869</v>
      </c>
      <c r="D20" s="33">
        <f>AVERAGE(B20:C20)</f>
        <v>9545.5</v>
      </c>
      <c r="E20" s="34">
        <v>0.5</v>
      </c>
      <c r="F20" s="33">
        <f>E20*D20</f>
        <v>4772.75</v>
      </c>
    </row>
    <row r="21" spans="1:6" ht="12" customHeight="1">
      <c r="A21" s="30" t="s">
        <v>35</v>
      </c>
      <c r="B21" s="31">
        <v>0</v>
      </c>
      <c r="C21" s="31">
        <v>0</v>
      </c>
      <c r="D21" s="33">
        <f>AVERAGE(B21:C21)</f>
        <v>0</v>
      </c>
      <c r="E21" s="34">
        <v>1</v>
      </c>
      <c r="F21" s="33">
        <f>E21*D21</f>
        <v>0</v>
      </c>
    </row>
    <row r="22" spans="1:6" ht="12" customHeight="1">
      <c r="A22" s="28" t="s">
        <v>63</v>
      </c>
      <c r="B22" s="28" t="s">
        <v>53</v>
      </c>
      <c r="C22" s="28" t="s">
        <v>54</v>
      </c>
      <c r="D22" s="28" t="s">
        <v>33</v>
      </c>
      <c r="E22" s="29" t="s">
        <v>0</v>
      </c>
      <c r="F22" s="28" t="s">
        <v>34</v>
      </c>
    </row>
    <row r="23" spans="1:6" ht="12" customHeight="1">
      <c r="A23" s="30" t="s">
        <v>61</v>
      </c>
      <c r="B23" s="31">
        <v>313373</v>
      </c>
      <c r="C23" s="32">
        <v>241853</v>
      </c>
      <c r="D23" s="33">
        <f>AVERAGE(B23:C23)</f>
        <v>277613</v>
      </c>
      <c r="E23" s="34">
        <v>1</v>
      </c>
      <c r="F23" s="33">
        <f>E23*D23</f>
        <v>277613</v>
      </c>
    </row>
    <row r="24" spans="1:6" ht="12" customHeight="1">
      <c r="A24" s="30" t="s">
        <v>50</v>
      </c>
      <c r="B24" s="31">
        <v>75</v>
      </c>
      <c r="C24" s="32">
        <v>880</v>
      </c>
      <c r="D24" s="33">
        <f>AVERAGE(B24:C24)</f>
        <v>477.5</v>
      </c>
      <c r="E24" s="34">
        <v>0.5</v>
      </c>
      <c r="F24" s="33">
        <f>E24*D24</f>
        <v>238.75</v>
      </c>
    </row>
    <row r="25" spans="1:6" ht="12" customHeight="1">
      <c r="A25" s="30" t="s">
        <v>35</v>
      </c>
      <c r="B25" s="31">
        <v>0</v>
      </c>
      <c r="C25" s="31"/>
      <c r="D25" s="33">
        <f>AVERAGE(B25:C25)</f>
        <v>0</v>
      </c>
      <c r="E25" s="34">
        <v>1</v>
      </c>
      <c r="F25" s="33">
        <f>E25*D25</f>
        <v>0</v>
      </c>
    </row>
    <row r="26" spans="1:6" ht="12" customHeight="1">
      <c r="A26" s="28" t="s">
        <v>64</v>
      </c>
      <c r="B26" s="28" t="s">
        <v>53</v>
      </c>
      <c r="C26" s="28" t="s">
        <v>54</v>
      </c>
      <c r="D26" s="28" t="s">
        <v>33</v>
      </c>
      <c r="E26" s="29" t="s">
        <v>0</v>
      </c>
      <c r="F26" s="28" t="s">
        <v>34</v>
      </c>
    </row>
    <row r="27" spans="1:6" ht="12" customHeight="1">
      <c r="A27" s="30" t="s">
        <v>65</v>
      </c>
      <c r="B27" s="31">
        <v>206986</v>
      </c>
      <c r="C27" s="32">
        <v>20000</v>
      </c>
      <c r="D27" s="33">
        <f>AVERAGE(B27:C27)</f>
        <v>113493</v>
      </c>
      <c r="E27" s="34">
        <v>1</v>
      </c>
      <c r="F27" s="33">
        <f>E27*D27</f>
        <v>113493</v>
      </c>
    </row>
    <row r="28" spans="1:6" ht="12" customHeight="1">
      <c r="A28" s="30" t="s">
        <v>50</v>
      </c>
      <c r="B28" s="31">
        <v>164153</v>
      </c>
      <c r="C28" s="32">
        <v>390869</v>
      </c>
      <c r="D28" s="33">
        <f>AVERAGE(B28:C28)</f>
        <v>277511</v>
      </c>
      <c r="E28" s="34">
        <v>0.5</v>
      </c>
      <c r="F28" s="33">
        <f>E28*D28</f>
        <v>138755.5</v>
      </c>
    </row>
    <row r="29" spans="1:6" ht="12" customHeight="1">
      <c r="A29" s="30" t="s">
        <v>35</v>
      </c>
      <c r="B29" s="31">
        <v>0</v>
      </c>
      <c r="C29" s="31">
        <v>-7872</v>
      </c>
      <c r="D29" s="33">
        <f>AVERAGE(B29:C29)</f>
        <v>-3936</v>
      </c>
      <c r="E29" s="34">
        <v>1</v>
      </c>
      <c r="F29" s="33">
        <f>E29*D29</f>
        <v>-3936</v>
      </c>
    </row>
    <row r="30" spans="1:6" ht="12" customHeight="1">
      <c r="A30" s="37" t="s">
        <v>36</v>
      </c>
      <c r="B30" s="62"/>
      <c r="C30" s="62"/>
      <c r="D30" s="62"/>
      <c r="E30" s="62"/>
      <c r="F30" s="38">
        <f>+SUM(F3:F29)</f>
        <v>12507266.84</v>
      </c>
    </row>
    <row r="31" spans="1:6" ht="12" customHeight="1">
      <c r="A31" s="39" t="s">
        <v>37</v>
      </c>
      <c r="B31" s="60"/>
      <c r="C31" s="60"/>
      <c r="D31" s="60"/>
      <c r="E31" s="60"/>
      <c r="F31" s="38">
        <f>F30/12</f>
        <v>1042272.2366666667</v>
      </c>
    </row>
    <row r="32" spans="1:6" ht="12" customHeight="1">
      <c r="A32" s="39" t="s">
        <v>38</v>
      </c>
      <c r="B32" s="60"/>
      <c r="C32" s="60"/>
      <c r="D32" s="60"/>
      <c r="E32" s="60"/>
      <c r="F32" s="33">
        <f>RTR!K14</f>
        <v>622979</v>
      </c>
    </row>
    <row r="33" spans="1:6" ht="12" customHeight="1">
      <c r="A33" s="39" t="s">
        <v>39</v>
      </c>
      <c r="B33" s="63"/>
      <c r="C33" s="63"/>
      <c r="D33" s="63"/>
      <c r="E33" s="63"/>
      <c r="F33" s="40">
        <v>1</v>
      </c>
    </row>
    <row r="34" spans="1:6" ht="12" customHeight="1">
      <c r="A34" s="39" t="s">
        <v>40</v>
      </c>
      <c r="B34" s="60"/>
      <c r="C34" s="60"/>
      <c r="D34" s="60"/>
      <c r="E34" s="60"/>
      <c r="F34" s="41">
        <f>(F31*F33)-F32</f>
        <v>419293.23666666669</v>
      </c>
    </row>
    <row r="35" spans="1:6" ht="12" customHeight="1">
      <c r="A35" s="39" t="s">
        <v>41</v>
      </c>
      <c r="B35" s="60"/>
      <c r="C35" s="60"/>
      <c r="D35" s="60"/>
      <c r="E35" s="60"/>
      <c r="F35" s="42">
        <v>180</v>
      </c>
    </row>
    <row r="36" spans="1:6" ht="12" customHeight="1">
      <c r="A36" s="39" t="s">
        <v>42</v>
      </c>
      <c r="B36" s="60"/>
      <c r="C36" s="60"/>
      <c r="D36" s="60"/>
      <c r="E36" s="60"/>
      <c r="F36" s="40">
        <v>0.1</v>
      </c>
    </row>
    <row r="37" spans="1:6" ht="12" customHeight="1">
      <c r="A37" s="39" t="s">
        <v>43</v>
      </c>
      <c r="B37" s="60"/>
      <c r="C37" s="60"/>
      <c r="D37" s="60"/>
      <c r="E37" s="60"/>
      <c r="F37" s="43">
        <f>PMT(F36/12,F35,-100000)</f>
        <v>1074.6051177081183</v>
      </c>
    </row>
    <row r="38" spans="1:6" ht="12" customHeight="1">
      <c r="A38" s="39" t="s">
        <v>44</v>
      </c>
      <c r="B38" s="60"/>
      <c r="C38" s="60"/>
      <c r="D38" s="60"/>
      <c r="E38" s="60"/>
      <c r="F38" s="44">
        <f>F34/F37</f>
        <v>390.1835472000368</v>
      </c>
    </row>
  </sheetData>
  <sheetProtection selectLockedCells="1" selectUnlockedCells="1"/>
  <mergeCells count="10">
    <mergeCell ref="B1:C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9"/>
  <sheetViews>
    <sheetView zoomScale="136" zoomScaleNormal="136" workbookViewId="0">
      <selection activeCell="B10" sqref="B10"/>
    </sheetView>
  </sheetViews>
  <sheetFormatPr defaultColWidth="22.140625" defaultRowHeight="13.5"/>
  <cols>
    <col min="1" max="1" width="5.42578125" style="20" customWidth="1"/>
    <col min="2" max="2" width="22.140625" style="20"/>
    <col min="3" max="3" width="22.140625" style="20" customWidth="1"/>
    <col min="4" max="4" width="11.85546875" style="20" bestFit="1" customWidth="1"/>
    <col min="5" max="5" width="10.7109375" style="20" customWidth="1"/>
    <col min="6" max="6" width="13.140625" style="20" bestFit="1" customWidth="1"/>
    <col min="7" max="7" width="9" style="20" customWidth="1"/>
    <col min="8" max="8" width="7.7109375" style="20" customWidth="1"/>
    <col min="9" max="9" width="8.42578125" style="20" customWidth="1"/>
    <col min="10" max="10" width="10.140625" style="20" customWidth="1"/>
    <col min="11" max="11" width="13.140625" style="20" customWidth="1"/>
    <col min="12" max="12" width="24.85546875" style="20" customWidth="1"/>
    <col min="13" max="13" width="10.140625" style="20" customWidth="1"/>
    <col min="14" max="250" width="22.140625" style="20"/>
    <col min="251" max="16384" width="22.140625" style="21"/>
  </cols>
  <sheetData>
    <row r="1" spans="1:248" s="46" customFormat="1" ht="10.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7" t="s">
        <v>49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</row>
    <row r="2" spans="1:248" s="46" customFormat="1" ht="10.5" customHeight="1">
      <c r="A2" s="48">
        <v>1</v>
      </c>
      <c r="B2" s="49" t="s">
        <v>66</v>
      </c>
      <c r="C2" s="48" t="s">
        <v>67</v>
      </c>
      <c r="D2" s="48" t="s">
        <v>68</v>
      </c>
      <c r="E2" s="49"/>
      <c r="F2" s="50">
        <v>800000</v>
      </c>
      <c r="G2" s="49">
        <v>60</v>
      </c>
      <c r="H2" s="49">
        <v>16</v>
      </c>
      <c r="I2" s="49">
        <f>60-16</f>
        <v>44</v>
      </c>
      <c r="J2" s="49">
        <v>18734</v>
      </c>
      <c r="K2" s="49" t="s">
        <v>47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</row>
    <row r="3" spans="1:248" s="46" customFormat="1" ht="10.5" customHeight="1">
      <c r="A3" s="48">
        <v>2</v>
      </c>
      <c r="B3" s="49" t="s">
        <v>69</v>
      </c>
      <c r="C3" s="48" t="s">
        <v>60</v>
      </c>
      <c r="D3" s="48" t="s">
        <v>68</v>
      </c>
      <c r="E3" s="49"/>
      <c r="F3" s="50">
        <v>11900000</v>
      </c>
      <c r="G3" s="49">
        <v>210</v>
      </c>
      <c r="H3" s="49">
        <v>60</v>
      </c>
      <c r="I3" s="49">
        <v>152</v>
      </c>
      <c r="J3" s="49">
        <v>111345</v>
      </c>
      <c r="K3" s="49" t="s">
        <v>47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</row>
    <row r="4" spans="1:248" s="46" customFormat="1" ht="10.5" customHeight="1">
      <c r="A4" s="51">
        <v>3</v>
      </c>
      <c r="B4" s="52" t="s">
        <v>70</v>
      </c>
      <c r="C4" s="48" t="s">
        <v>60</v>
      </c>
      <c r="D4" s="48" t="s">
        <v>68</v>
      </c>
      <c r="E4" s="52"/>
      <c r="F4" s="53">
        <v>900000</v>
      </c>
      <c r="G4" s="52">
        <v>38</v>
      </c>
      <c r="H4" s="52">
        <v>16</v>
      </c>
      <c r="I4" s="52">
        <f>38-16</f>
        <v>22</v>
      </c>
      <c r="J4" s="52">
        <v>34076</v>
      </c>
      <c r="K4" s="52" t="s">
        <v>48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</row>
    <row r="5" spans="1:248" s="46" customFormat="1" ht="10.5" customHeight="1">
      <c r="A5" s="48">
        <v>4</v>
      </c>
      <c r="B5" s="49" t="s">
        <v>72</v>
      </c>
      <c r="C5" s="48" t="s">
        <v>73</v>
      </c>
      <c r="D5" s="48" t="s">
        <v>74</v>
      </c>
      <c r="E5" s="49"/>
      <c r="F5" s="50">
        <v>2471590</v>
      </c>
      <c r="G5" s="49">
        <v>36</v>
      </c>
      <c r="H5" s="49">
        <v>27</v>
      </c>
      <c r="I5" s="49">
        <v>9</v>
      </c>
      <c r="J5" s="49">
        <v>91285</v>
      </c>
      <c r="K5" s="49" t="s">
        <v>75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</row>
    <row r="6" spans="1:248" s="46" customFormat="1" ht="10.5" customHeight="1">
      <c r="A6" s="48">
        <v>5</v>
      </c>
      <c r="B6" s="49">
        <v>13600001642</v>
      </c>
      <c r="C6" s="48" t="s">
        <v>73</v>
      </c>
      <c r="D6" s="48" t="s">
        <v>76</v>
      </c>
      <c r="E6" s="49"/>
      <c r="F6" s="50">
        <v>8250000</v>
      </c>
      <c r="G6" s="49">
        <v>180</v>
      </c>
      <c r="H6" s="49">
        <v>75</v>
      </c>
      <c r="I6" s="49">
        <v>105</v>
      </c>
      <c r="J6" s="49">
        <v>94782</v>
      </c>
      <c r="K6" s="49" t="s">
        <v>48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</row>
    <row r="7" spans="1:248" s="46" customFormat="1" ht="10.5" customHeight="1">
      <c r="A7" s="48">
        <v>6</v>
      </c>
      <c r="B7" s="54">
        <v>300034966960019</v>
      </c>
      <c r="C7" s="48" t="s">
        <v>73</v>
      </c>
      <c r="D7" s="55" t="s">
        <v>77</v>
      </c>
      <c r="E7" s="55"/>
      <c r="F7" s="55">
        <v>2170000</v>
      </c>
      <c r="G7" s="56">
        <v>120</v>
      </c>
      <c r="H7" s="56">
        <v>17</v>
      </c>
      <c r="I7" s="56">
        <v>103</v>
      </c>
      <c r="J7" s="57">
        <v>262555</v>
      </c>
      <c r="K7" s="55" t="s">
        <v>48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</row>
    <row r="8" spans="1:248" s="46" customFormat="1" ht="10.5" customHeight="1">
      <c r="A8" s="48">
        <v>7</v>
      </c>
      <c r="B8" s="54" t="s">
        <v>78</v>
      </c>
      <c r="C8" s="48" t="s">
        <v>67</v>
      </c>
      <c r="D8" s="55" t="s">
        <v>79</v>
      </c>
      <c r="E8" s="55"/>
      <c r="F8" s="55">
        <v>2023021</v>
      </c>
      <c r="G8" s="56">
        <v>24</v>
      </c>
      <c r="H8" s="56">
        <v>15</v>
      </c>
      <c r="I8" s="56">
        <v>9</v>
      </c>
      <c r="J8" s="57">
        <v>101487</v>
      </c>
      <c r="K8" s="55" t="s">
        <v>47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</row>
    <row r="9" spans="1:248" s="46" customFormat="1" ht="10.5" customHeight="1">
      <c r="A9" s="48">
        <v>8</v>
      </c>
      <c r="B9" s="54">
        <v>28049775</v>
      </c>
      <c r="C9" s="48" t="s">
        <v>67</v>
      </c>
      <c r="D9" s="55" t="s">
        <v>80</v>
      </c>
      <c r="E9" s="55"/>
      <c r="F9" s="55">
        <v>1504039</v>
      </c>
      <c r="G9" s="56">
        <v>25</v>
      </c>
      <c r="H9" s="56">
        <v>17</v>
      </c>
      <c r="I9" s="56">
        <v>8</v>
      </c>
      <c r="J9" s="57">
        <v>70423</v>
      </c>
      <c r="K9" s="55" t="s">
        <v>81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  <c r="GF9" s="45"/>
      <c r="GG9" s="45"/>
      <c r="GH9" s="45"/>
      <c r="GI9" s="45"/>
      <c r="GJ9" s="45"/>
      <c r="GK9" s="45"/>
      <c r="GL9" s="45"/>
      <c r="GM9" s="45"/>
      <c r="GN9" s="45"/>
      <c r="GO9" s="45"/>
      <c r="GP9" s="45"/>
      <c r="GQ9" s="45"/>
      <c r="GR9" s="45"/>
      <c r="GS9" s="45"/>
      <c r="GT9" s="45"/>
      <c r="GU9" s="45"/>
      <c r="GV9" s="45"/>
      <c r="GW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I9" s="45"/>
      <c r="HJ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HY9" s="45"/>
      <c r="HZ9" s="45"/>
      <c r="IA9" s="45"/>
      <c r="IB9" s="45"/>
      <c r="IC9" s="45"/>
      <c r="ID9" s="45"/>
      <c r="IE9" s="45"/>
      <c r="IF9" s="45"/>
      <c r="IG9" s="45"/>
      <c r="IH9" s="45"/>
      <c r="II9" s="45"/>
      <c r="IJ9" s="45"/>
      <c r="IK9" s="45"/>
      <c r="IL9" s="45"/>
      <c r="IM9" s="45"/>
      <c r="IN9" s="45"/>
    </row>
    <row r="10" spans="1:248" s="46" customFormat="1" ht="10.5" customHeight="1">
      <c r="A10" s="48">
        <v>9</v>
      </c>
      <c r="B10" s="54"/>
      <c r="C10" s="48"/>
      <c r="D10" s="55"/>
      <c r="E10" s="55"/>
      <c r="F10" s="55"/>
      <c r="G10" s="56"/>
      <c r="H10" s="56"/>
      <c r="I10" s="56"/>
      <c r="J10" s="57"/>
      <c r="K10" s="55" t="s">
        <v>47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</row>
    <row r="11" spans="1:248" s="46" customFormat="1" ht="10.5" customHeight="1">
      <c r="A11" s="48">
        <v>10</v>
      </c>
      <c r="B11" s="54"/>
      <c r="C11" s="48"/>
      <c r="D11" s="55"/>
      <c r="E11" s="55"/>
      <c r="F11" s="55"/>
      <c r="G11" s="56"/>
      <c r="H11" s="56"/>
      <c r="I11" s="56"/>
      <c r="J11" s="57"/>
      <c r="K11" s="49" t="s">
        <v>47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P11" s="45"/>
      <c r="HQ11" s="45"/>
      <c r="HR11" s="45"/>
      <c r="HS11" s="45"/>
      <c r="HT11" s="45"/>
      <c r="HU11" s="45"/>
      <c r="HV11" s="45"/>
      <c r="HW11" s="45"/>
      <c r="HX11" s="45"/>
      <c r="HY11" s="45"/>
      <c r="HZ11" s="45"/>
      <c r="IA11" s="45"/>
      <c r="IB11" s="45"/>
      <c r="IC11" s="45"/>
      <c r="ID11" s="45"/>
      <c r="IE11" s="45"/>
      <c r="IF11" s="45"/>
      <c r="IG11" s="45"/>
      <c r="IH11" s="45"/>
      <c r="II11" s="45"/>
      <c r="IJ11" s="45"/>
      <c r="IK11" s="45"/>
      <c r="IL11" s="45"/>
      <c r="IM11" s="45"/>
      <c r="IN11" s="45"/>
    </row>
    <row r="12" spans="1:248" s="46" customFormat="1" ht="10.5" customHeight="1">
      <c r="A12" s="48">
        <v>11</v>
      </c>
      <c r="B12" s="54"/>
      <c r="C12" s="48"/>
      <c r="D12" s="55"/>
      <c r="E12" s="55"/>
      <c r="F12" s="55"/>
      <c r="G12" s="56"/>
      <c r="H12" s="56"/>
      <c r="I12" s="56"/>
      <c r="J12" s="57"/>
      <c r="K12" s="49" t="s">
        <v>47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</row>
    <row r="13" spans="1:248" s="46" customFormat="1" ht="10.5" customHeight="1">
      <c r="A13" s="48">
        <v>12</v>
      </c>
      <c r="B13" s="54"/>
      <c r="C13" s="48"/>
      <c r="D13" s="55"/>
      <c r="E13" s="55"/>
      <c r="F13" s="55"/>
      <c r="G13" s="56"/>
      <c r="H13" s="56"/>
      <c r="I13" s="56"/>
      <c r="J13" s="57"/>
      <c r="K13" s="49" t="s">
        <v>47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</row>
    <row r="14" spans="1:248" s="46" customFormat="1" ht="10.5" customHeight="1">
      <c r="A14" s="58"/>
      <c r="B14" s="48"/>
      <c r="C14" s="48"/>
      <c r="D14" s="48"/>
      <c r="E14" s="48"/>
      <c r="F14" s="48"/>
      <c r="G14" s="48"/>
      <c r="H14" s="48"/>
      <c r="I14" s="48"/>
      <c r="J14" s="48"/>
      <c r="K14" s="59">
        <f>SUMIF(K2:K13,"Y",J2:J13)</f>
        <v>622979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</row>
    <row r="19" spans="11:11">
      <c r="K19" s="20" t="s">
        <v>71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11</v>
      </c>
      <c r="B1" s="64"/>
      <c r="C1" s="2"/>
    </row>
    <row r="2" spans="1:6" ht="14.25" customHeight="1">
      <c r="A2" s="64" t="s">
        <v>12</v>
      </c>
      <c r="B2" s="64"/>
      <c r="C2" s="2"/>
    </row>
    <row r="5" spans="1:6" ht="30">
      <c r="A5" s="3" t="s">
        <v>1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2017-09-05T09:41:13Z</cp:lastPrinted>
  <dcterms:created xsi:type="dcterms:W3CDTF">2015-09-25T09:25:31Z</dcterms:created>
  <dcterms:modified xsi:type="dcterms:W3CDTF">2021-05-25T06:05:59Z</dcterms:modified>
</cp:coreProperties>
</file>