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9440" windowHeight="7755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J4" i="1"/>
  <c r="I4"/>
  <c r="L6" i="2"/>
  <c r="J5"/>
  <c r="I2" i="1"/>
  <c r="C6"/>
  <c r="D6" s="1"/>
  <c r="F6" s="1"/>
  <c r="C5"/>
  <c r="D5" s="1"/>
  <c r="F5" s="1"/>
  <c r="I3"/>
  <c r="D19"/>
  <c r="F19" s="1"/>
  <c r="D18"/>
  <c r="F18" s="1"/>
  <c r="D16"/>
  <c r="F16" s="1"/>
  <c r="D15"/>
  <c r="F15" s="1"/>
  <c r="D14"/>
  <c r="F14" s="1"/>
  <c r="D11"/>
  <c r="F11" s="1"/>
  <c r="D10"/>
  <c r="F10" s="1"/>
  <c r="D12" l="1"/>
  <c r="F12" s="1"/>
  <c r="D9"/>
  <c r="F9" s="1"/>
  <c r="D4" l="1"/>
  <c r="F4" s="1"/>
  <c r="F22" l="1"/>
  <c r="D7" l="1"/>
  <c r="D2"/>
  <c r="F7" l="1"/>
  <c r="F2"/>
  <c r="D3"/>
  <c r="F3" l="1"/>
  <c r="F20" s="1"/>
  <c r="F27" l="1"/>
  <c r="F6" i="5" l="1"/>
  <c r="F7"/>
  <c r="F8"/>
  <c r="F9"/>
  <c r="F10"/>
  <c r="F11"/>
  <c r="F12"/>
  <c r="E13"/>
  <c r="F21" i="1" l="1"/>
  <c r="F13" i="5"/>
  <c r="F24" i="1" l="1"/>
  <c r="F28" s="1"/>
</calcChain>
</file>

<file path=xl/sharedStrings.xml><?xml version="1.0" encoding="utf-8"?>
<sst xmlns="http://schemas.openxmlformats.org/spreadsheetml/2006/main" count="116" uniqueCount="78">
  <si>
    <t>Eligibility</t>
  </si>
  <si>
    <t>Sr. No.</t>
  </si>
  <si>
    <t>Customer Name</t>
  </si>
  <si>
    <t>Bank Name</t>
  </si>
  <si>
    <t>Type</t>
  </si>
  <si>
    <t>Loan Amt.</t>
  </si>
  <si>
    <t>Tenure</t>
  </si>
  <si>
    <t>Instal. Paid</t>
  </si>
  <si>
    <t>Instal. Bal.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</si>
  <si>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</si>
  <si>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</si>
  <si>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</si>
  <si>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</si>
  <si>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</si>
  <si>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</si>
  <si>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</si>
  <si>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</si>
  <si>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</si>
  <si>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</si>
  <si>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</si>
  <si>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</si>
  <si>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</si>
  <si>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</si>
  <si>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</si>
  <si>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</si>
  <si>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</si>
  <si>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</si>
  <si>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</si>
  <si>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</si>
  <si>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</si>
  <si>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</si>
  <si>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</si>
  <si>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</si>
  <si>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</si>
  <si>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</si>
  <si>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</si>
  <si>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</si>
  <si>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</si>
  <si>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</si>
  <si>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</si>
  <si>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</si>
  <si>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</si>
  <si>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</si>
  <si>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>2019-20</t>
  </si>
  <si>
    <t>Less: Taxes Paid</t>
  </si>
  <si>
    <t xml:space="preserve">Max FOIR          </t>
  </si>
  <si>
    <t>Loan Account No.</t>
  </si>
  <si>
    <t>Depreciation</t>
  </si>
  <si>
    <t>2020-21</t>
  </si>
  <si>
    <t>Income from other sources</t>
  </si>
  <si>
    <t xml:space="preserve">Net Profit </t>
  </si>
  <si>
    <t>y</t>
  </si>
  <si>
    <t>Car Loan</t>
  </si>
  <si>
    <t>Sale as on 31 mar 19</t>
  </si>
  <si>
    <t xml:space="preserve">Bank Interest   </t>
  </si>
  <si>
    <t>Garg Shirts (Prop. Vinod Kumar)</t>
  </si>
  <si>
    <t>Garg Collections (Prop. Nivedita Rani)</t>
  </si>
  <si>
    <t>Vikas Garg</t>
  </si>
  <si>
    <t>Chandan Garg</t>
  </si>
  <si>
    <t>Payment made u/s 40A(2)(b)</t>
  </si>
  <si>
    <t>Sale as on 31 mar 20</t>
  </si>
  <si>
    <t>Payment made u/s 40A(2)(b) (Not in deal)</t>
  </si>
  <si>
    <t>Garg Shirts</t>
  </si>
  <si>
    <t>Garg Collections</t>
  </si>
  <si>
    <t>Income from salary</t>
  </si>
  <si>
    <t>HDFC Bank</t>
  </si>
  <si>
    <t>Limit</t>
  </si>
  <si>
    <t>Vinod Kumar</t>
  </si>
  <si>
    <t>Bajaj Finserv</t>
  </si>
  <si>
    <t>CV</t>
  </si>
  <si>
    <t>Loan Start date</t>
  </si>
  <si>
    <t>Till mar 21</t>
  </si>
  <si>
    <t>Nivedita Garg</t>
  </si>
  <si>
    <t>Prop. Vinod Kumar</t>
  </si>
  <si>
    <t>Prop. Nivedita Garg</t>
  </si>
  <si>
    <t>s/o Tek Chand</t>
  </si>
  <si>
    <t>w/o Vinod kumar</t>
  </si>
  <si>
    <t>s/o vinod kumar</t>
  </si>
</sst>
</file>

<file path=xl/styles.xml><?xml version="1.0" encoding="utf-8"?>
<styleSheet xmlns="http://schemas.openxmlformats.org/spreadsheetml/2006/main">
  <numFmts count="4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</numFmts>
  <fonts count="17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"/>
      <name val="Cambria"/>
      <family val="1"/>
      <scheme val="major"/>
    </font>
    <font>
      <sz val="9"/>
      <color theme="9" tint="-0.249977111117893"/>
      <name val="Cambria"/>
      <family val="1"/>
      <scheme val="major"/>
    </font>
    <font>
      <sz val="9"/>
      <name val="Cambria"/>
      <family val="1"/>
      <scheme val="maj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0" tint="-4.9989318521683403E-2"/>
        <bgColor indexed="31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theme="0" tint="-4.9989318521683403E-2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62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0" fillId="0" borderId="0" xfId="0" applyFont="1" applyBorder="1" applyAlignment="1">
      <alignment horizontal="center"/>
    </xf>
    <xf numFmtId="0" fontId="10" fillId="0" borderId="0" xfId="0" applyFont="1"/>
    <xf numFmtId="0" fontId="9" fillId="5" borderId="0" xfId="0" applyFont="1" applyFill="1" applyBorder="1" applyAlignment="1">
      <alignment horizontal="center"/>
    </xf>
    <xf numFmtId="0" fontId="9" fillId="5" borderId="0" xfId="0" applyFont="1" applyFill="1"/>
    <xf numFmtId="0" fontId="14" fillId="0" borderId="2" xfId="0" applyFont="1" applyFill="1" applyBorder="1" applyAlignment="1">
      <alignment horizontal="left" vertical="center" wrapText="1"/>
    </xf>
    <xf numFmtId="0" fontId="14" fillId="5" borderId="2" xfId="0" applyFont="1" applyFill="1" applyBorder="1" applyAlignment="1">
      <alignment horizontal="left" vertical="center" wrapText="1"/>
    </xf>
    <xf numFmtId="1" fontId="14" fillId="0" borderId="2" xfId="0" applyNumberFormat="1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1" fontId="14" fillId="0" borderId="2" xfId="0" applyNumberFormat="1" applyFont="1" applyFill="1" applyBorder="1" applyAlignment="1">
      <alignment horizontal="left" vertical="center" wrapText="1"/>
    </xf>
    <xf numFmtId="1" fontId="12" fillId="2" borderId="2" xfId="0" applyNumberFormat="1" applyFont="1" applyFill="1" applyBorder="1" applyAlignment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 wrapText="1"/>
    </xf>
    <xf numFmtId="166" fontId="15" fillId="6" borderId="2" xfId="1" applyNumberFormat="1" applyFont="1" applyFill="1" applyBorder="1" applyAlignment="1" applyProtection="1">
      <alignment horizontal="left" vertical="center"/>
    </xf>
    <xf numFmtId="166" fontId="15" fillId="5" borderId="2" xfId="1" applyNumberFormat="1" applyFont="1" applyFill="1" applyBorder="1" applyAlignment="1" applyProtection="1">
      <alignment horizontal="left" vertical="center"/>
    </xf>
    <xf numFmtId="165" fontId="15" fillId="6" borderId="2" xfId="1" applyNumberFormat="1" applyFont="1" applyFill="1" applyBorder="1" applyAlignment="1" applyProtection="1">
      <alignment horizontal="left" vertical="center"/>
    </xf>
    <xf numFmtId="9" fontId="15" fillId="6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 wrapText="1"/>
    </xf>
    <xf numFmtId="0" fontId="15" fillId="0" borderId="2" xfId="0" applyNumberFormat="1" applyFont="1" applyFill="1" applyBorder="1" applyAlignment="1">
      <alignment horizontal="left" vertical="center"/>
    </xf>
    <xf numFmtId="165" fontId="15" fillId="2" borderId="2" xfId="1" applyNumberFormat="1" applyFont="1" applyFill="1" applyBorder="1" applyAlignment="1" applyProtection="1">
      <alignment horizontal="left" vertical="center"/>
    </xf>
    <xf numFmtId="165" fontId="15" fillId="0" borderId="2" xfId="1" applyNumberFormat="1" applyFont="1" applyFill="1" applyBorder="1" applyAlignment="1" applyProtection="1">
      <alignment horizontal="left" vertical="center"/>
    </xf>
    <xf numFmtId="10" fontId="15" fillId="0" borderId="2" xfId="1" applyNumberFormat="1" applyFont="1" applyFill="1" applyBorder="1" applyAlignment="1" applyProtection="1">
      <alignment horizontal="left" vertical="center"/>
    </xf>
    <xf numFmtId="2" fontId="13" fillId="6" borderId="2" xfId="0" applyNumberFormat="1" applyFont="1" applyFill="1" applyBorder="1" applyAlignment="1">
      <alignment horizontal="left" vertical="center"/>
    </xf>
    <xf numFmtId="1" fontId="13" fillId="6" borderId="2" xfId="0" applyNumberFormat="1" applyFont="1" applyFill="1" applyBorder="1" applyAlignment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 wrapText="1"/>
    </xf>
    <xf numFmtId="9" fontId="11" fillId="8" borderId="2" xfId="1" applyNumberFormat="1" applyFont="1" applyFill="1" applyBorder="1" applyAlignment="1" applyProtection="1">
      <alignment horizontal="left" vertical="center" wrapText="1"/>
    </xf>
    <xf numFmtId="164" fontId="11" fillId="8" borderId="2" xfId="1" applyFont="1" applyFill="1" applyBorder="1" applyAlignment="1" applyProtection="1">
      <alignment horizontal="left" vertical="center" wrapText="1"/>
    </xf>
    <xf numFmtId="0" fontId="15" fillId="8" borderId="2" xfId="0" applyNumberFormat="1" applyFont="1" applyFill="1" applyBorder="1" applyAlignment="1">
      <alignment horizontal="left" vertical="center"/>
    </xf>
    <xf numFmtId="167" fontId="11" fillId="8" borderId="2" xfId="1" applyNumberFormat="1" applyFont="1" applyFill="1" applyBorder="1" applyAlignment="1" applyProtection="1">
      <alignment horizontal="left" vertical="center"/>
    </xf>
    <xf numFmtId="165" fontId="11" fillId="8" borderId="2" xfId="1" applyNumberFormat="1" applyFont="1" applyFill="1" applyBorder="1" applyAlignment="1" applyProtection="1">
      <alignment horizontal="left" vertical="center"/>
    </xf>
    <xf numFmtId="2" fontId="11" fillId="8" borderId="2" xfId="4" applyNumberFormat="1" applyFont="1" applyFill="1" applyBorder="1" applyAlignment="1" applyProtection="1">
      <alignment horizontal="left" vertical="center"/>
    </xf>
    <xf numFmtId="164" fontId="11" fillId="8" borderId="2" xfId="4" applyNumberFormat="1" applyFont="1" applyFill="1" applyBorder="1" applyAlignment="1" applyProtection="1">
      <alignment horizontal="left" vertical="center"/>
    </xf>
    <xf numFmtId="0" fontId="13" fillId="6" borderId="2" xfId="0" applyFont="1" applyFill="1" applyBorder="1" applyAlignment="1">
      <alignment horizontal="left" vertical="center"/>
    </xf>
    <xf numFmtId="0" fontId="13" fillId="9" borderId="2" xfId="0" applyFont="1" applyFill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 applyProtection="1">
      <alignment horizontal="center" vertical="top" wrapText="1"/>
      <protection hidden="1"/>
    </xf>
    <xf numFmtId="1" fontId="13" fillId="9" borderId="2" xfId="0" applyNumberFormat="1" applyFont="1" applyFill="1" applyBorder="1" applyAlignment="1">
      <alignment horizontal="left" vertical="center"/>
    </xf>
    <xf numFmtId="15" fontId="13" fillId="6" borderId="2" xfId="0" applyNumberFormat="1" applyFont="1" applyFill="1" applyBorder="1" applyAlignment="1">
      <alignment horizontal="left" vertical="center"/>
    </xf>
    <xf numFmtId="0" fontId="8" fillId="9" borderId="2" xfId="3" applyFont="1" applyFill="1" applyBorder="1" applyAlignment="1">
      <alignment horizontal="left" vertical="center" wrapText="1"/>
    </xf>
    <xf numFmtId="0" fontId="16" fillId="9" borderId="2" xfId="3" applyFont="1" applyFill="1" applyBorder="1" applyAlignment="1">
      <alignment horizontal="left" vertical="center" wrapText="1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U28"/>
  <sheetViews>
    <sheetView tabSelected="1" topLeftCell="A3" zoomScale="130" zoomScaleNormal="130" workbookViewId="0">
      <selection activeCell="G20" sqref="G20"/>
    </sheetView>
  </sheetViews>
  <sheetFormatPr defaultColWidth="31.28515625" defaultRowHeight="12.75"/>
  <cols>
    <col min="1" max="1" width="35" style="20" customWidth="1"/>
    <col min="2" max="3" width="8.42578125" style="20" bestFit="1" customWidth="1"/>
    <col min="4" max="4" width="9.85546875" style="20" customWidth="1"/>
    <col min="5" max="5" width="8" style="20" bestFit="1" customWidth="1"/>
    <col min="6" max="6" width="12.7109375" style="20" bestFit="1" customWidth="1"/>
    <col min="7" max="7" width="31.28515625" style="20"/>
    <col min="8" max="8" width="17.42578125" style="20" bestFit="1" customWidth="1"/>
    <col min="9" max="9" width="16.5703125" style="20" bestFit="1" customWidth="1"/>
    <col min="10" max="10" width="19" style="20" customWidth="1"/>
    <col min="11" max="219" width="31.28515625" style="20"/>
    <col min="220" max="227" width="31.28515625" style="21"/>
    <col min="228" max="229" width="31.28515625" style="22"/>
    <col min="230" max="16384" width="31.28515625" style="23"/>
  </cols>
  <sheetData>
    <row r="1" spans="1:229">
      <c r="A1" s="46" t="s">
        <v>55</v>
      </c>
      <c r="B1" s="46" t="s">
        <v>48</v>
      </c>
      <c r="C1" s="46" t="s">
        <v>43</v>
      </c>
      <c r="D1" s="46" t="s">
        <v>32</v>
      </c>
      <c r="E1" s="47" t="s">
        <v>0</v>
      </c>
      <c r="F1" s="46" t="s">
        <v>33</v>
      </c>
      <c r="I1" s="61" t="s">
        <v>62</v>
      </c>
      <c r="J1" s="61" t="s">
        <v>63</v>
      </c>
      <c r="HG1" s="21"/>
      <c r="HH1" s="21"/>
      <c r="HI1" s="21"/>
      <c r="HJ1" s="21"/>
      <c r="HK1" s="21"/>
      <c r="HO1" s="22"/>
      <c r="HP1" s="22"/>
      <c r="HQ1" s="23"/>
      <c r="HR1" s="23"/>
      <c r="HS1" s="23"/>
      <c r="HT1" s="23"/>
      <c r="HU1" s="23"/>
    </row>
    <row r="2" spans="1:229">
      <c r="A2" s="34" t="s">
        <v>50</v>
      </c>
      <c r="B2" s="35">
        <v>618881</v>
      </c>
      <c r="C2" s="36">
        <v>712778</v>
      </c>
      <c r="D2" s="37">
        <f>AVERAGE(B2:C2)</f>
        <v>665829.5</v>
      </c>
      <c r="E2" s="38">
        <v>1</v>
      </c>
      <c r="F2" s="37">
        <f>E2*D2</f>
        <v>665829.5</v>
      </c>
      <c r="H2" s="60" t="s">
        <v>53</v>
      </c>
      <c r="I2" s="60">
        <f>17111446+5912632</f>
        <v>23024078</v>
      </c>
      <c r="J2" s="60">
        <v>17016451</v>
      </c>
      <c r="HG2" s="21"/>
      <c r="HH2" s="21"/>
      <c r="HI2" s="21"/>
      <c r="HJ2" s="21"/>
      <c r="HK2" s="21"/>
      <c r="HO2" s="22"/>
      <c r="HP2" s="22"/>
      <c r="HQ2" s="23"/>
      <c r="HR2" s="23"/>
      <c r="HS2" s="23"/>
      <c r="HT2" s="23"/>
      <c r="HU2" s="23"/>
    </row>
    <row r="3" spans="1:229">
      <c r="A3" s="34" t="s">
        <v>47</v>
      </c>
      <c r="B3" s="35">
        <v>5230</v>
      </c>
      <c r="C3" s="36">
        <v>6153</v>
      </c>
      <c r="D3" s="37">
        <f t="shared" ref="D3:D7" si="0">AVERAGE(B3:C3)</f>
        <v>5691.5</v>
      </c>
      <c r="E3" s="38">
        <v>1</v>
      </c>
      <c r="F3" s="37">
        <f t="shared" ref="F3:F7" si="1">E3*D3</f>
        <v>5691.5</v>
      </c>
      <c r="H3" s="60" t="s">
        <v>60</v>
      </c>
      <c r="I3" s="60">
        <f>26054191+13271758</f>
        <v>39325949</v>
      </c>
      <c r="J3" s="60">
        <v>17115215</v>
      </c>
      <c r="HG3" s="21"/>
      <c r="HH3" s="21"/>
      <c r="HI3" s="21"/>
      <c r="HJ3" s="21"/>
      <c r="HK3" s="21"/>
      <c r="HO3" s="22"/>
      <c r="HP3" s="22"/>
      <c r="HQ3" s="23"/>
      <c r="HR3" s="23"/>
      <c r="HS3" s="23"/>
      <c r="HT3" s="23"/>
      <c r="HU3" s="23"/>
    </row>
    <row r="4" spans="1:229">
      <c r="A4" s="34" t="s">
        <v>54</v>
      </c>
      <c r="B4" s="35">
        <v>342047</v>
      </c>
      <c r="C4" s="35">
        <v>292550</v>
      </c>
      <c r="D4" s="37">
        <f t="shared" ref="D4" si="2">AVERAGE(B4:C4)</f>
        <v>317298.5</v>
      </c>
      <c r="E4" s="38">
        <v>0</v>
      </c>
      <c r="F4" s="37">
        <f t="shared" ref="F4" si="3">E4*D4</f>
        <v>0</v>
      </c>
      <c r="H4" s="60" t="s">
        <v>71</v>
      </c>
      <c r="I4" s="60">
        <f>0+1100855+753949+951294+1061230+623790+1149768+727060+844900+4607780</f>
        <v>11820626</v>
      </c>
      <c r="J4" s="60">
        <f>0+47000+43500+555794+378200+659945+516970+2527621+830860+4352624</f>
        <v>9912514</v>
      </c>
      <c r="HG4" s="21"/>
      <c r="HH4" s="21"/>
      <c r="HI4" s="21"/>
      <c r="HJ4" s="21"/>
      <c r="HK4" s="21"/>
      <c r="HO4" s="22"/>
      <c r="HP4" s="22"/>
      <c r="HQ4" s="23"/>
      <c r="HR4" s="23"/>
      <c r="HS4" s="23"/>
      <c r="HT4" s="23"/>
      <c r="HU4" s="23"/>
    </row>
    <row r="5" spans="1:229" ht="12" customHeight="1">
      <c r="A5" s="34" t="s">
        <v>59</v>
      </c>
      <c r="B5" s="35">
        <v>480000</v>
      </c>
      <c r="C5" s="35">
        <f>300000+30000</f>
        <v>330000</v>
      </c>
      <c r="D5" s="37">
        <f t="shared" ref="D5" si="4">AVERAGE(B5:C5)</f>
        <v>405000</v>
      </c>
      <c r="E5" s="38">
        <v>1</v>
      </c>
      <c r="F5" s="37">
        <f t="shared" ref="F5" si="5">E5*D5</f>
        <v>405000</v>
      </c>
      <c r="HG5" s="21"/>
      <c r="HH5" s="21"/>
      <c r="HI5" s="21"/>
      <c r="HJ5" s="21"/>
      <c r="HK5" s="21"/>
      <c r="HO5" s="22"/>
      <c r="HP5" s="22"/>
      <c r="HQ5" s="23"/>
      <c r="HR5" s="23"/>
      <c r="HS5" s="23"/>
      <c r="HT5" s="23"/>
      <c r="HU5" s="23"/>
    </row>
    <row r="6" spans="1:229" ht="12" customHeight="1">
      <c r="A6" s="34" t="s">
        <v>61</v>
      </c>
      <c r="B6" s="35">
        <v>0</v>
      </c>
      <c r="C6" s="35">
        <f>12000+36000+72000</f>
        <v>120000</v>
      </c>
      <c r="D6" s="37">
        <f t="shared" ref="D6" si="6">AVERAGE(B6:C6)</f>
        <v>60000</v>
      </c>
      <c r="E6" s="38">
        <v>0</v>
      </c>
      <c r="F6" s="37">
        <f t="shared" ref="F6" si="7">E6*D6</f>
        <v>0</v>
      </c>
      <c r="HG6" s="21"/>
      <c r="HH6" s="21"/>
      <c r="HI6" s="21"/>
      <c r="HJ6" s="21"/>
      <c r="HK6" s="21"/>
      <c r="HO6" s="22"/>
      <c r="HP6" s="22"/>
      <c r="HQ6" s="23"/>
      <c r="HR6" s="23"/>
      <c r="HS6" s="23"/>
      <c r="HT6" s="23"/>
      <c r="HU6" s="23"/>
    </row>
    <row r="7" spans="1:229">
      <c r="A7" s="34" t="s">
        <v>44</v>
      </c>
      <c r="B7" s="35">
        <v>0</v>
      </c>
      <c r="C7" s="35">
        <v>-44304</v>
      </c>
      <c r="D7" s="37">
        <f t="shared" si="0"/>
        <v>-22152</v>
      </c>
      <c r="E7" s="38">
        <v>1</v>
      </c>
      <c r="F7" s="37">
        <f t="shared" si="1"/>
        <v>-22152</v>
      </c>
      <c r="H7" s="60" t="s">
        <v>62</v>
      </c>
      <c r="I7" s="60" t="s">
        <v>73</v>
      </c>
      <c r="HG7" s="21"/>
      <c r="HH7" s="21"/>
      <c r="HI7" s="21"/>
      <c r="HJ7" s="21"/>
      <c r="HK7" s="21"/>
      <c r="HO7" s="22"/>
      <c r="HP7" s="22"/>
      <c r="HQ7" s="23"/>
      <c r="HR7" s="23"/>
      <c r="HS7" s="23"/>
      <c r="HT7" s="23"/>
      <c r="HU7" s="23"/>
    </row>
    <row r="8" spans="1:229">
      <c r="A8" s="46" t="s">
        <v>56</v>
      </c>
      <c r="B8" s="46" t="s">
        <v>48</v>
      </c>
      <c r="C8" s="46" t="s">
        <v>43</v>
      </c>
      <c r="D8" s="46" t="s">
        <v>32</v>
      </c>
      <c r="E8" s="47" t="s">
        <v>0</v>
      </c>
      <c r="F8" s="46" t="s">
        <v>33</v>
      </c>
      <c r="H8" s="60" t="s">
        <v>63</v>
      </c>
      <c r="I8" s="60" t="s">
        <v>74</v>
      </c>
      <c r="HG8" s="21"/>
      <c r="HH8" s="21"/>
      <c r="HI8" s="21"/>
      <c r="HJ8" s="21"/>
      <c r="HK8" s="21"/>
      <c r="HO8" s="22"/>
      <c r="HP8" s="22"/>
      <c r="HQ8" s="23"/>
      <c r="HR8" s="23"/>
      <c r="HS8" s="23"/>
      <c r="HT8" s="23"/>
      <c r="HU8" s="23"/>
    </row>
    <row r="9" spans="1:229">
      <c r="A9" s="34" t="s">
        <v>50</v>
      </c>
      <c r="B9" s="35">
        <v>509164</v>
      </c>
      <c r="C9" s="36">
        <v>602044</v>
      </c>
      <c r="D9" s="37">
        <f>AVERAGE(B9:C9)</f>
        <v>555604</v>
      </c>
      <c r="E9" s="38">
        <v>1</v>
      </c>
      <c r="F9" s="37">
        <f>E9*D9</f>
        <v>555604</v>
      </c>
      <c r="H9" s="60" t="s">
        <v>67</v>
      </c>
      <c r="I9" s="60" t="s">
        <v>75</v>
      </c>
      <c r="HG9" s="21"/>
      <c r="HH9" s="21"/>
      <c r="HI9" s="21"/>
      <c r="HJ9" s="21"/>
      <c r="HK9" s="21"/>
      <c r="HO9" s="22"/>
      <c r="HP9" s="22"/>
      <c r="HQ9" s="23"/>
      <c r="HR9" s="23"/>
      <c r="HS9" s="23"/>
      <c r="HT9" s="23"/>
      <c r="HU9" s="23"/>
    </row>
    <row r="10" spans="1:229">
      <c r="A10" s="34" t="s">
        <v>47</v>
      </c>
      <c r="B10" s="35">
        <v>8082</v>
      </c>
      <c r="C10" s="36">
        <v>5529</v>
      </c>
      <c r="D10" s="37">
        <f t="shared" ref="D10:D11" si="8">AVERAGE(B10:C10)</f>
        <v>6805.5</v>
      </c>
      <c r="E10" s="38">
        <v>1</v>
      </c>
      <c r="F10" s="37">
        <f t="shared" ref="F10:F11" si="9">E10*D10</f>
        <v>6805.5</v>
      </c>
      <c r="H10" s="60" t="s">
        <v>72</v>
      </c>
      <c r="I10" s="60" t="s">
        <v>76</v>
      </c>
      <c r="HG10" s="21"/>
      <c r="HH10" s="21"/>
      <c r="HI10" s="21"/>
      <c r="HJ10" s="21"/>
      <c r="HK10" s="21"/>
      <c r="HO10" s="22"/>
      <c r="HP10" s="22"/>
      <c r="HQ10" s="23"/>
      <c r="HR10" s="23"/>
      <c r="HS10" s="23"/>
      <c r="HT10" s="23"/>
      <c r="HU10" s="23"/>
    </row>
    <row r="11" spans="1:229">
      <c r="A11" s="34" t="s">
        <v>54</v>
      </c>
      <c r="B11" s="35">
        <v>440190</v>
      </c>
      <c r="C11" s="36">
        <v>367192</v>
      </c>
      <c r="D11" s="37">
        <f t="shared" si="8"/>
        <v>403691</v>
      </c>
      <c r="E11" s="38">
        <v>0</v>
      </c>
      <c r="F11" s="37">
        <f t="shared" si="9"/>
        <v>0</v>
      </c>
      <c r="H11" s="60" t="s">
        <v>57</v>
      </c>
      <c r="I11" s="60" t="s">
        <v>77</v>
      </c>
      <c r="HG11" s="21"/>
      <c r="HH11" s="21"/>
      <c r="HI11" s="21"/>
      <c r="HJ11" s="21"/>
      <c r="HK11" s="21"/>
      <c r="HO11" s="22"/>
      <c r="HP11" s="22"/>
      <c r="HQ11" s="23"/>
      <c r="HR11" s="23"/>
      <c r="HS11" s="23"/>
      <c r="HT11" s="23"/>
      <c r="HU11" s="23"/>
    </row>
    <row r="12" spans="1:229">
      <c r="A12" s="34" t="s">
        <v>44</v>
      </c>
      <c r="B12" s="35">
        <v>0</v>
      </c>
      <c r="C12" s="35">
        <v>-22631</v>
      </c>
      <c r="D12" s="37">
        <f t="shared" ref="D12" si="10">AVERAGE(B12:C12)</f>
        <v>-11315.5</v>
      </c>
      <c r="E12" s="38">
        <v>1</v>
      </c>
      <c r="F12" s="37">
        <f t="shared" ref="F12" si="11">E12*D12</f>
        <v>-11315.5</v>
      </c>
      <c r="H12" s="60" t="s">
        <v>58</v>
      </c>
      <c r="I12" s="60" t="s">
        <v>77</v>
      </c>
      <c r="HG12" s="21"/>
      <c r="HH12" s="21"/>
      <c r="HI12" s="21"/>
      <c r="HJ12" s="21"/>
      <c r="HK12" s="21"/>
      <c r="HO12" s="22"/>
      <c r="HP12" s="22"/>
      <c r="HQ12" s="23"/>
      <c r="HR12" s="23"/>
      <c r="HS12" s="23"/>
      <c r="HT12" s="23"/>
      <c r="HU12" s="23"/>
    </row>
    <row r="13" spans="1:229">
      <c r="A13" s="46" t="s">
        <v>57</v>
      </c>
      <c r="B13" s="46" t="s">
        <v>48</v>
      </c>
      <c r="C13" s="46" t="s">
        <v>43</v>
      </c>
      <c r="D13" s="46" t="s">
        <v>32</v>
      </c>
      <c r="E13" s="47" t="s">
        <v>0</v>
      </c>
      <c r="F13" s="46" t="s">
        <v>33</v>
      </c>
      <c r="HG13" s="21"/>
      <c r="HH13" s="21"/>
      <c r="HI13" s="21"/>
      <c r="HJ13" s="21"/>
      <c r="HK13" s="21"/>
      <c r="HO13" s="22"/>
      <c r="HP13" s="22"/>
      <c r="HQ13" s="23"/>
      <c r="HR13" s="23"/>
      <c r="HS13" s="23"/>
      <c r="HT13" s="23"/>
      <c r="HU13" s="23"/>
    </row>
    <row r="14" spans="1:229">
      <c r="A14" s="34" t="s">
        <v>64</v>
      </c>
      <c r="B14" s="35">
        <v>528000</v>
      </c>
      <c r="C14" s="36">
        <v>500000</v>
      </c>
      <c r="D14" s="37">
        <f>AVERAGE(B14:C14)</f>
        <v>514000</v>
      </c>
      <c r="E14" s="38">
        <v>1</v>
      </c>
      <c r="F14" s="37">
        <f>E14*D14</f>
        <v>514000</v>
      </c>
      <c r="HG14" s="21"/>
      <c r="HH14" s="21"/>
      <c r="HI14" s="21"/>
      <c r="HJ14" s="21"/>
      <c r="HK14" s="21"/>
      <c r="HO14" s="22"/>
      <c r="HP14" s="22"/>
      <c r="HQ14" s="23"/>
      <c r="HR14" s="23"/>
      <c r="HS14" s="23"/>
      <c r="HT14" s="23"/>
      <c r="HU14" s="23"/>
    </row>
    <row r="15" spans="1:229">
      <c r="A15" s="34" t="s">
        <v>49</v>
      </c>
      <c r="B15" s="35">
        <v>0</v>
      </c>
      <c r="C15" s="36">
        <v>2000</v>
      </c>
      <c r="D15" s="37">
        <f t="shared" ref="D15:D16" si="12">AVERAGE(B15:C15)</f>
        <v>1000</v>
      </c>
      <c r="E15" s="38">
        <v>0</v>
      </c>
      <c r="F15" s="37">
        <f t="shared" ref="F15:F16" si="13">E15*D15</f>
        <v>0</v>
      </c>
      <c r="HG15" s="21"/>
      <c r="HH15" s="21"/>
      <c r="HI15" s="21"/>
      <c r="HJ15" s="21"/>
      <c r="HK15" s="21"/>
      <c r="HO15" s="22"/>
      <c r="HP15" s="22"/>
      <c r="HQ15" s="23"/>
      <c r="HR15" s="23"/>
      <c r="HS15" s="23"/>
      <c r="HT15" s="23"/>
      <c r="HU15" s="23"/>
    </row>
    <row r="16" spans="1:229">
      <c r="A16" s="34" t="s">
        <v>44</v>
      </c>
      <c r="B16" s="35">
        <v>-1000</v>
      </c>
      <c r="C16" s="35">
        <v>-7894</v>
      </c>
      <c r="D16" s="37">
        <f t="shared" si="12"/>
        <v>-4447</v>
      </c>
      <c r="E16" s="38">
        <v>1</v>
      </c>
      <c r="F16" s="37">
        <f t="shared" si="13"/>
        <v>-4447</v>
      </c>
      <c r="HG16" s="21"/>
      <c r="HH16" s="21"/>
      <c r="HI16" s="21"/>
      <c r="HJ16" s="21"/>
      <c r="HK16" s="21"/>
      <c r="HO16" s="22"/>
      <c r="HP16" s="22"/>
      <c r="HQ16" s="23"/>
      <c r="HR16" s="23"/>
      <c r="HS16" s="23"/>
      <c r="HT16" s="23"/>
      <c r="HU16" s="23"/>
    </row>
    <row r="17" spans="1:229">
      <c r="A17" s="46" t="s">
        <v>58</v>
      </c>
      <c r="B17" s="46" t="s">
        <v>48</v>
      </c>
      <c r="C17" s="46" t="s">
        <v>43</v>
      </c>
      <c r="D17" s="46" t="s">
        <v>32</v>
      </c>
      <c r="E17" s="47" t="s">
        <v>0</v>
      </c>
      <c r="F17" s="46" t="s">
        <v>33</v>
      </c>
      <c r="HG17" s="21"/>
      <c r="HH17" s="21"/>
      <c r="HI17" s="21"/>
      <c r="HJ17" s="21"/>
      <c r="HK17" s="21"/>
      <c r="HO17" s="22"/>
      <c r="HP17" s="22"/>
      <c r="HQ17" s="23"/>
      <c r="HR17" s="23"/>
      <c r="HS17" s="23"/>
      <c r="HT17" s="23"/>
      <c r="HU17" s="23"/>
    </row>
    <row r="18" spans="1:229">
      <c r="A18" s="34" t="s">
        <v>64</v>
      </c>
      <c r="B18" s="35">
        <v>504000</v>
      </c>
      <c r="C18" s="36">
        <v>500000</v>
      </c>
      <c r="D18" s="37">
        <f>AVERAGE(B18:C18)</f>
        <v>502000</v>
      </c>
      <c r="E18" s="38">
        <v>1</v>
      </c>
      <c r="F18" s="37">
        <f>E18*D18</f>
        <v>502000</v>
      </c>
      <c r="HG18" s="21"/>
      <c r="HH18" s="21"/>
      <c r="HI18" s="21"/>
      <c r="HJ18" s="21"/>
      <c r="HK18" s="21"/>
      <c r="HO18" s="22"/>
      <c r="HP18" s="22"/>
      <c r="HQ18" s="23"/>
      <c r="HR18" s="23"/>
      <c r="HS18" s="23"/>
      <c r="HT18" s="23"/>
      <c r="HU18" s="23"/>
    </row>
    <row r="19" spans="1:229">
      <c r="A19" s="34" t="s">
        <v>44</v>
      </c>
      <c r="B19" s="35">
        <v>-1000</v>
      </c>
      <c r="C19" s="35">
        <v>-9486</v>
      </c>
      <c r="D19" s="37">
        <f t="shared" ref="D19" si="14">AVERAGE(B19:C19)</f>
        <v>-5243</v>
      </c>
      <c r="E19" s="38">
        <v>1</v>
      </c>
      <c r="F19" s="37">
        <f t="shared" ref="F19" si="15">E19*D19</f>
        <v>-5243</v>
      </c>
      <c r="HG19" s="21"/>
      <c r="HH19" s="21"/>
      <c r="HI19" s="21"/>
      <c r="HJ19" s="21"/>
      <c r="HK19" s="21"/>
      <c r="HO19" s="22"/>
      <c r="HP19" s="22"/>
      <c r="HQ19" s="23"/>
      <c r="HR19" s="23"/>
      <c r="HS19" s="23"/>
      <c r="HT19" s="23"/>
      <c r="HU19" s="23"/>
    </row>
    <row r="20" spans="1:229" ht="15.4" customHeight="1">
      <c r="A20" s="48" t="s">
        <v>34</v>
      </c>
      <c r="B20" s="49"/>
      <c r="C20" s="49"/>
      <c r="D20" s="49"/>
      <c r="E20" s="49"/>
      <c r="F20" s="50">
        <f>+SUM(F2:F19)</f>
        <v>2611773</v>
      </c>
    </row>
    <row r="21" spans="1:229" ht="16.350000000000001" customHeight="1">
      <c r="A21" s="39" t="s">
        <v>35</v>
      </c>
      <c r="B21" s="40"/>
      <c r="C21" s="40"/>
      <c r="D21" s="40"/>
      <c r="E21" s="40"/>
      <c r="F21" s="50">
        <f>F20/12</f>
        <v>217647.75</v>
      </c>
    </row>
    <row r="22" spans="1:229">
      <c r="A22" s="39" t="s">
        <v>36</v>
      </c>
      <c r="B22" s="40"/>
      <c r="C22" s="40"/>
      <c r="D22" s="40"/>
      <c r="E22" s="40"/>
      <c r="F22" s="41">
        <f>RTR!L6</f>
        <v>44535</v>
      </c>
    </row>
    <row r="23" spans="1:229" ht="14.25" customHeight="1">
      <c r="A23" s="42" t="s">
        <v>45</v>
      </c>
      <c r="B23" s="42"/>
      <c r="C23" s="42"/>
      <c r="D23" s="42"/>
      <c r="E23" s="42"/>
      <c r="F23" s="43">
        <v>1</v>
      </c>
    </row>
    <row r="24" spans="1:229" ht="16.350000000000001" customHeight="1">
      <c r="A24" s="39" t="s">
        <v>37</v>
      </c>
      <c r="B24" s="40"/>
      <c r="C24" s="40"/>
      <c r="D24" s="40"/>
      <c r="E24" s="40"/>
      <c r="F24" s="51">
        <f>(F21*F23)-F22</f>
        <v>173112.75</v>
      </c>
    </row>
    <row r="25" spans="1:229" ht="16.350000000000001" customHeight="1">
      <c r="A25" s="39" t="s">
        <v>38</v>
      </c>
      <c r="B25" s="40"/>
      <c r="C25" s="40"/>
      <c r="D25" s="40"/>
      <c r="E25" s="40"/>
      <c r="F25" s="42">
        <v>180</v>
      </c>
    </row>
    <row r="26" spans="1:229" ht="15" customHeight="1">
      <c r="A26" s="39" t="s">
        <v>39</v>
      </c>
      <c r="B26" s="40"/>
      <c r="C26" s="40"/>
      <c r="D26" s="40"/>
      <c r="E26" s="40"/>
      <c r="F26" s="43">
        <v>9.7500000000000003E-2</v>
      </c>
    </row>
    <row r="27" spans="1:229">
      <c r="A27" s="39" t="s">
        <v>40</v>
      </c>
      <c r="B27" s="40"/>
      <c r="C27" s="40"/>
      <c r="D27" s="40"/>
      <c r="E27" s="40"/>
      <c r="F27" s="52">
        <f>PMT(F26/12,F25,-100000)</f>
        <v>1059.362663542757</v>
      </c>
    </row>
    <row r="28" spans="1:229">
      <c r="A28" s="39" t="s">
        <v>41</v>
      </c>
      <c r="B28" s="40"/>
      <c r="C28" s="40"/>
      <c r="D28" s="40"/>
      <c r="E28" s="40"/>
      <c r="F28" s="53">
        <f>F24/F27</f>
        <v>163.41216842688263</v>
      </c>
    </row>
  </sheetData>
  <sheetProtection selectLockedCells="1" selectUnlockedCells="1"/>
  <pageMargins left="0.78749999999999998" right="0.78749999999999998" top="1.05277777777778" bottom="1.05277777777778" header="0.78749999999999998" footer="0.78749999999999998"/>
  <pageSetup scale="90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</sheetPr>
  <dimension ref="A1:HV6"/>
  <sheetViews>
    <sheetView zoomScale="136" zoomScaleNormal="136" workbookViewId="0">
      <selection activeCell="L7" sqref="L7"/>
    </sheetView>
  </sheetViews>
  <sheetFormatPr defaultColWidth="22.140625" defaultRowHeight="12"/>
  <cols>
    <col min="1" max="1" width="6.140625" style="24" bestFit="1" customWidth="1"/>
    <col min="2" max="2" width="15.28515625" style="24" bestFit="1" customWidth="1"/>
    <col min="3" max="3" width="18" style="24" customWidth="1"/>
    <col min="4" max="4" width="12.140625" style="24" customWidth="1"/>
    <col min="5" max="5" width="8.85546875" style="24" customWidth="1"/>
    <col min="6" max="6" width="9.28515625" style="24" customWidth="1"/>
    <col min="7" max="7" width="13" style="24" customWidth="1"/>
    <col min="8" max="8" width="6.5703125" style="24" bestFit="1" customWidth="1"/>
    <col min="9" max="9" width="9.7109375" style="24" customWidth="1"/>
    <col min="10" max="10" width="9.140625" style="24" bestFit="1" customWidth="1"/>
    <col min="11" max="11" width="7.85546875" style="24" bestFit="1" customWidth="1"/>
    <col min="12" max="12" width="13.42578125" style="24" bestFit="1" customWidth="1"/>
    <col min="13" max="230" width="22.140625" style="24"/>
    <col min="231" max="16384" width="22.140625" style="25"/>
  </cols>
  <sheetData>
    <row r="1" spans="1:230" s="27" customFormat="1" ht="12.75">
      <c r="A1" s="56" t="s">
        <v>1</v>
      </c>
      <c r="B1" s="56" t="s">
        <v>46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70</v>
      </c>
      <c r="H1" s="56" t="s">
        <v>6</v>
      </c>
      <c r="I1" s="56" t="s">
        <v>7</v>
      </c>
      <c r="J1" s="56" t="s">
        <v>8</v>
      </c>
      <c r="K1" s="56" t="s">
        <v>9</v>
      </c>
      <c r="L1" s="56" t="s">
        <v>42</v>
      </c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</row>
    <row r="2" spans="1:230">
      <c r="A2" s="29">
        <v>1</v>
      </c>
      <c r="B2" s="45">
        <v>50200020175530</v>
      </c>
      <c r="C2" s="29" t="s">
        <v>62</v>
      </c>
      <c r="D2" s="29" t="s">
        <v>65</v>
      </c>
      <c r="E2" s="44" t="s">
        <v>66</v>
      </c>
      <c r="F2" s="45">
        <v>3500000</v>
      </c>
      <c r="G2" s="55"/>
      <c r="H2" s="55"/>
      <c r="I2" s="55"/>
      <c r="J2" s="55"/>
      <c r="K2" s="58"/>
      <c r="L2" s="30" t="s">
        <v>51</v>
      </c>
      <c r="HV2" s="25"/>
    </row>
    <row r="3" spans="1:230">
      <c r="A3" s="29">
        <v>2</v>
      </c>
      <c r="B3" s="45">
        <v>50200020193669</v>
      </c>
      <c r="C3" s="29" t="s">
        <v>63</v>
      </c>
      <c r="D3" s="29" t="s">
        <v>65</v>
      </c>
      <c r="E3" s="44" t="s">
        <v>66</v>
      </c>
      <c r="F3" s="45">
        <v>4000000</v>
      </c>
      <c r="G3" s="55"/>
      <c r="H3" s="55"/>
      <c r="I3" s="55"/>
      <c r="J3" s="55"/>
      <c r="K3" s="58"/>
      <c r="L3" s="30" t="s">
        <v>51</v>
      </c>
      <c r="HV3" s="25"/>
    </row>
    <row r="4" spans="1:230">
      <c r="A4" s="29">
        <v>3</v>
      </c>
      <c r="B4" s="58"/>
      <c r="C4" s="29" t="s">
        <v>67</v>
      </c>
      <c r="D4" s="29" t="s">
        <v>68</v>
      </c>
      <c r="E4" s="44" t="s">
        <v>69</v>
      </c>
      <c r="F4" s="45">
        <v>500000</v>
      </c>
      <c r="G4" s="59">
        <v>43270</v>
      </c>
      <c r="H4" s="54">
        <v>38</v>
      </c>
      <c r="I4" s="55"/>
      <c r="J4" s="55"/>
      <c r="K4" s="45">
        <v>20148</v>
      </c>
      <c r="L4" s="30" t="s">
        <v>51</v>
      </c>
      <c r="HV4" s="25"/>
    </row>
    <row r="5" spans="1:230">
      <c r="A5" s="29">
        <v>4</v>
      </c>
      <c r="B5" s="58"/>
      <c r="C5" s="29" t="s">
        <v>57</v>
      </c>
      <c r="D5" s="29" t="s">
        <v>65</v>
      </c>
      <c r="E5" s="44" t="s">
        <v>52</v>
      </c>
      <c r="F5" s="45">
        <v>523246</v>
      </c>
      <c r="G5" s="59">
        <v>44260</v>
      </c>
      <c r="H5" s="54">
        <v>24</v>
      </c>
      <c r="I5" s="54">
        <v>5</v>
      </c>
      <c r="J5" s="54">
        <f>24-5</f>
        <v>19</v>
      </c>
      <c r="K5" s="45">
        <v>24387</v>
      </c>
      <c r="L5" s="30" t="s">
        <v>51</v>
      </c>
      <c r="HV5" s="25"/>
    </row>
    <row r="6" spans="1:230">
      <c r="A6" s="31"/>
      <c r="B6" s="28"/>
      <c r="C6" s="28"/>
      <c r="D6" s="28"/>
      <c r="E6" s="28"/>
      <c r="F6" s="32"/>
      <c r="G6" s="28"/>
      <c r="H6" s="28"/>
      <c r="I6" s="28"/>
      <c r="J6" s="28"/>
      <c r="K6" s="28"/>
      <c r="L6" s="33">
        <f>SUMIF(L2:L5,"Y",K2:K5)</f>
        <v>44535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90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7" t="s">
        <v>10</v>
      </c>
      <c r="B1" s="57"/>
      <c r="C1" s="2"/>
    </row>
    <row r="2" spans="1:6" ht="14.25" customHeight="1">
      <c r="A2" s="57" t="s">
        <v>11</v>
      </c>
      <c r="B2" s="57"/>
      <c r="C2" s="2"/>
    </row>
    <row r="5" spans="1:6" ht="30">
      <c r="A5" s="3" t="s">
        <v>1</v>
      </c>
      <c r="B5" s="4" t="s">
        <v>12</v>
      </c>
      <c r="C5" s="4" t="s">
        <v>13</v>
      </c>
      <c r="D5" s="5" t="s">
        <v>14</v>
      </c>
      <c r="E5" s="1" t="s">
        <v>15</v>
      </c>
      <c r="F5" s="1" t="s">
        <v>16</v>
      </c>
    </row>
    <row r="6" spans="1:6" ht="42.75">
      <c r="A6" s="6">
        <v>1</v>
      </c>
      <c r="B6" s="7" t="s">
        <v>17</v>
      </c>
      <c r="C6" s="8" t="s">
        <v>18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19</v>
      </c>
      <c r="C7" s="8" t="s">
        <v>20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21</v>
      </c>
      <c r="C8" s="8" t="s">
        <v>22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23</v>
      </c>
      <c r="C9" s="12" t="s">
        <v>24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25</v>
      </c>
      <c r="C10" s="8" t="s">
        <v>26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27</v>
      </c>
      <c r="C11" s="14" t="s">
        <v>28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29</v>
      </c>
      <c r="C12" s="15" t="s">
        <v>30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31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2020-12-19T10:14:29Z</cp:lastPrinted>
  <dcterms:created xsi:type="dcterms:W3CDTF">2015-09-25T09:25:31Z</dcterms:created>
  <dcterms:modified xsi:type="dcterms:W3CDTF">2021-06-19T07:31:13Z</dcterms:modified>
</cp:coreProperties>
</file>