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40" windowHeight="7755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0" i="1"/>
  <c r="B30"/>
  <c r="D30" s="1"/>
  <c r="F30" s="1"/>
  <c r="C34"/>
  <c r="D33"/>
  <c r="F33" s="1"/>
  <c r="B34"/>
  <c r="D34" s="1"/>
  <c r="F34" s="1"/>
  <c r="D35"/>
  <c r="F35" s="1"/>
  <c r="D31"/>
  <c r="F31" s="1"/>
  <c r="D29"/>
  <c r="F29" s="1"/>
  <c r="L6" i="2"/>
  <c r="D25" i="1"/>
  <c r="F25" s="1"/>
  <c r="C26"/>
  <c r="D24"/>
  <c r="F24" s="1"/>
  <c r="B26"/>
  <c r="D26" s="1"/>
  <c r="F26" s="1"/>
  <c r="D27"/>
  <c r="F27" s="1"/>
  <c r="D23"/>
  <c r="F23" s="1"/>
  <c r="C20"/>
  <c r="B20"/>
  <c r="C16"/>
  <c r="C15"/>
  <c r="B16"/>
  <c r="D13"/>
  <c r="F13" s="1"/>
  <c r="D12"/>
  <c r="F12" s="1"/>
  <c r="D11"/>
  <c r="F11" s="1"/>
  <c r="D10"/>
  <c r="F10" s="1"/>
  <c r="C7"/>
  <c r="B7"/>
  <c r="B15"/>
  <c r="F43"/>
  <c r="D21"/>
  <c r="F21" s="1"/>
  <c r="D19"/>
  <c r="F19" s="1"/>
  <c r="D7" l="1"/>
  <c r="F7" s="1"/>
  <c r="D20"/>
  <c r="F20" s="1"/>
  <c r="F36" s="1"/>
  <c r="D16"/>
  <c r="F16" s="1"/>
  <c r="D17"/>
  <c r="F17" s="1"/>
  <c r="D15" l="1"/>
  <c r="F15" s="1"/>
  <c r="D5" l="1"/>
  <c r="F5" s="1"/>
  <c r="D6" l="1"/>
  <c r="F6" s="1"/>
  <c r="D3"/>
  <c r="D4"/>
  <c r="D8"/>
  <c r="D14" l="1"/>
  <c r="F14" s="1"/>
  <c r="F3" l="1"/>
  <c r="F4"/>
  <c r="F8"/>
  <c r="E13" i="5"/>
  <c r="F12"/>
  <c r="F11"/>
  <c r="F10"/>
  <c r="F9"/>
  <c r="F8"/>
  <c r="F7"/>
  <c r="F6"/>
  <c r="F38" i="1"/>
  <c r="F37" l="1"/>
  <c r="F40" s="1"/>
  <c r="F44" s="1"/>
  <c r="F13" i="5"/>
</calcChain>
</file>

<file path=xl/sharedStrings.xml><?xml version="1.0" encoding="utf-8"?>
<sst xmlns="http://schemas.openxmlformats.org/spreadsheetml/2006/main" count="128" uniqueCount="80">
  <si>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</si>
  <si>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</si>
  <si>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</si>
  <si>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</si>
  <si>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</si>
  <si>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</si>
  <si>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</si>
  <si>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</si>
  <si>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</si>
  <si>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</si>
  <si>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</si>
  <si>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</si>
  <si>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</si>
  <si>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</si>
  <si>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</si>
  <si>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</si>
  <si>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</si>
  <si>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</si>
  <si>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</si>
  <si>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</si>
  <si>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</si>
  <si>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</si>
  <si>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</si>
  <si>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</si>
  <si>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</si>
  <si>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</si>
  <si>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</si>
  <si>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</si>
  <si>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</si>
  <si>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</si>
  <si>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</si>
  <si>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</si>
  <si>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</si>
  <si>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</si>
  <si>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</si>
  <si>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</si>
  <si>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</si>
  <si>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</si>
  <si>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</si>
  <si>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</si>
  <si>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</si>
  <si>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</si>
  <si>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</si>
  <si>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</si>
  <si>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</si>
  <si>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</si>
  <si>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</si>
  <si>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</si>
  <si>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</si>
  <si>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</si>
  <si>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Loan Start Date</t>
  </si>
  <si>
    <t xml:space="preserve">Max FOIR            </t>
  </si>
  <si>
    <t>Gopimal Kaur Sain Inds Pvt Ltd</t>
  </si>
  <si>
    <t>Payment made u/s 40A(2)b</t>
  </si>
  <si>
    <t>Interest On Auto Loan</t>
  </si>
  <si>
    <t>Bank Interest</t>
  </si>
  <si>
    <t>Gaurav Mittal</t>
  </si>
  <si>
    <t xml:space="preserve">Income From Salary </t>
  </si>
  <si>
    <t>Income From Other Sources</t>
  </si>
  <si>
    <t xml:space="preserve">Net Profit </t>
  </si>
  <si>
    <t>Interest On Car Loan</t>
  </si>
  <si>
    <t>Interest On Unsecured Loans</t>
  </si>
  <si>
    <t>Gautam Mittal</t>
  </si>
  <si>
    <t>Rama Mittal</t>
  </si>
  <si>
    <t>Income From Salary (Gaurav Mittal)</t>
  </si>
  <si>
    <t>Income From Salary (Mittal Yarn)</t>
  </si>
  <si>
    <t>Business Income u/s 44AD</t>
  </si>
  <si>
    <t xml:space="preserve"> </t>
  </si>
  <si>
    <t>Gopimal Kaur Sain</t>
  </si>
  <si>
    <t>HDFC Bank</t>
  </si>
  <si>
    <t>LCV</t>
  </si>
  <si>
    <t>Auto Loan</t>
  </si>
  <si>
    <t>n</t>
  </si>
  <si>
    <t>Closed</t>
  </si>
  <si>
    <t>SBI</t>
  </si>
  <si>
    <t>Term Loan</t>
  </si>
  <si>
    <t>OBC</t>
  </si>
  <si>
    <t>Quaterly installment of both TL is 90 lacs approx we consider 15 lacs monthly</t>
  </si>
  <si>
    <t>Gaurav Mittal HUF</t>
  </si>
  <si>
    <t>Gautam  Mittal HUF</t>
  </si>
</sst>
</file>

<file path=xl/styles.xml><?xml version="1.0" encoding="utf-8"?>
<styleSheet xmlns="http://schemas.openxmlformats.org/spreadsheetml/2006/main">
  <numFmts count="5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  <numFmt numFmtId="168" formatCode="[$-409]d\-mmm\-yy;@"/>
  </numFmts>
  <fonts count="17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family val="2"/>
    </font>
    <font>
      <sz val="11"/>
      <name val="Zurich BT"/>
      <charset val="134"/>
    </font>
    <font>
      <sz val="11"/>
      <name val="Arial"/>
      <family val="2"/>
    </font>
    <font>
      <sz val="10"/>
      <name val="Arial1"/>
      <charset val="134"/>
    </font>
    <font>
      <sz val="11"/>
      <color theme="1"/>
      <name val="Calibri"/>
      <family val="2"/>
      <scheme val="minor"/>
    </font>
    <font>
      <sz val="11"/>
      <name val="Rupee Foradian"/>
      <charset val="134"/>
    </font>
    <font>
      <sz val="10"/>
      <name val="Arial"/>
      <family val="2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  <font>
      <sz val="11"/>
      <color indexed="8"/>
      <name val="Calibri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sz val="9"/>
      <color theme="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8" fillId="0" borderId="0" applyFill="0" applyAlignment="0" applyProtection="0"/>
    <xf numFmtId="9" fontId="8" fillId="0" borderId="0" applyFill="0" applyBorder="0" applyAlignment="0" applyProtection="0"/>
    <xf numFmtId="0" fontId="8" fillId="0" borderId="0"/>
    <xf numFmtId="0" fontId="6" fillId="0" borderId="0"/>
    <xf numFmtId="165" fontId="5" fillId="0" borderId="0" applyBorder="0" applyProtection="0"/>
    <xf numFmtId="0" fontId="13" fillId="0" borderId="0"/>
  </cellStyleXfs>
  <cellXfs count="61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12" fillId="0" borderId="2" xfId="0" applyFont="1" applyFill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left" vertical="center" wrapText="1"/>
    </xf>
    <xf numFmtId="1" fontId="12" fillId="4" borderId="2" xfId="0" applyNumberFormat="1" applyFont="1" applyFill="1" applyBorder="1" applyAlignment="1">
      <alignment horizontal="left" vertical="center" wrapText="1"/>
    </xf>
    <xf numFmtId="2" fontId="10" fillId="6" borderId="2" xfId="0" applyNumberFormat="1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" fontId="9" fillId="6" borderId="2" xfId="0" applyNumberFormat="1" applyFont="1" applyFill="1" applyBorder="1" applyAlignment="1">
      <alignment horizontal="left" vertical="center"/>
    </xf>
    <xf numFmtId="168" fontId="12" fillId="0" borderId="2" xfId="0" applyNumberFormat="1" applyFont="1" applyBorder="1" applyAlignment="1">
      <alignment horizontal="left" vertical="center" wrapText="1"/>
    </xf>
    <xf numFmtId="164" fontId="14" fillId="5" borderId="2" xfId="1" applyNumberFormat="1" applyFont="1" applyFill="1" applyBorder="1" applyAlignment="1" applyProtection="1">
      <alignment horizontal="left" vertical="center"/>
    </xf>
    <xf numFmtId="164" fontId="15" fillId="5" borderId="2" xfId="1" applyNumberFormat="1" applyFont="1" applyFill="1" applyBorder="1" applyAlignment="1" applyProtection="1">
      <alignment horizontal="left" vertical="center"/>
    </xf>
    <xf numFmtId="0" fontId="15" fillId="6" borderId="0" xfId="3" applyFont="1" applyFill="1" applyBorder="1" applyAlignment="1">
      <alignment horizontal="left" vertical="top"/>
    </xf>
    <xf numFmtId="0" fontId="15" fillId="0" borderId="0" xfId="0" applyFont="1" applyBorder="1" applyAlignment="1">
      <alignment horizontal="left"/>
    </xf>
    <xf numFmtId="0" fontId="15" fillId="0" borderId="0" xfId="0" applyFont="1" applyAlignment="1">
      <alignment horizontal="left"/>
    </xf>
    <xf numFmtId="164" fontId="14" fillId="7" borderId="2" xfId="1" applyNumberFormat="1" applyFont="1" applyFill="1" applyBorder="1" applyAlignment="1" applyProtection="1">
      <alignment horizontal="left" vertical="center"/>
    </xf>
    <xf numFmtId="164" fontId="14" fillId="8" borderId="2" xfId="1" applyNumberFormat="1" applyFont="1" applyFill="1" applyBorder="1" applyAlignment="1" applyProtection="1">
      <alignment horizontal="left" vertical="center"/>
    </xf>
    <xf numFmtId="9" fontId="14" fillId="8" borderId="2" xfId="1" applyNumberFormat="1" applyFont="1" applyFill="1" applyBorder="1" applyAlignment="1" applyProtection="1">
      <alignment horizontal="left" vertical="center"/>
    </xf>
    <xf numFmtId="164" fontId="15" fillId="6" borderId="2" xfId="1" applyNumberFormat="1" applyFont="1" applyFill="1" applyBorder="1" applyAlignment="1" applyProtection="1">
      <alignment horizontal="left" vertical="center"/>
    </xf>
    <xf numFmtId="164" fontId="15" fillId="6" borderId="2" xfId="1" applyNumberFormat="1" applyFont="1" applyFill="1" applyBorder="1" applyAlignment="1" applyProtection="1">
      <alignment horizontal="left" vertical="top"/>
    </xf>
    <xf numFmtId="9" fontId="15" fillId="6" borderId="2" xfId="1" applyNumberFormat="1" applyFont="1" applyFill="1" applyBorder="1" applyAlignment="1" applyProtection="1">
      <alignment horizontal="left" vertical="top"/>
    </xf>
    <xf numFmtId="164" fontId="15" fillId="8" borderId="2" xfId="1" applyNumberFormat="1" applyFont="1" applyFill="1" applyBorder="1" applyAlignment="1" applyProtection="1">
      <alignment horizontal="left" vertical="center"/>
    </xf>
    <xf numFmtId="9" fontId="15" fillId="8" borderId="2" xfId="1" applyNumberFormat="1" applyFont="1" applyFill="1" applyBorder="1" applyAlignment="1" applyProtection="1">
      <alignment horizontal="left" vertical="center"/>
    </xf>
    <xf numFmtId="165" fontId="15" fillId="8" borderId="2" xfId="1" applyFont="1" applyFill="1" applyBorder="1" applyAlignment="1" applyProtection="1">
      <alignment horizontal="left" vertical="top"/>
    </xf>
    <xf numFmtId="167" fontId="15" fillId="8" borderId="2" xfId="1" applyNumberFormat="1" applyFont="1" applyFill="1" applyBorder="1" applyAlignment="1" applyProtection="1">
      <alignment horizontal="left" vertical="top"/>
    </xf>
    <xf numFmtId="164" fontId="15" fillId="0" borderId="2" xfId="1" applyNumberFormat="1" applyFont="1" applyFill="1" applyBorder="1" applyAlignment="1" applyProtection="1">
      <alignment horizontal="left" vertical="top"/>
    </xf>
    <xf numFmtId="10" fontId="15" fillId="0" borderId="2" xfId="1" applyNumberFormat="1" applyFont="1" applyFill="1" applyBorder="1" applyAlignment="1" applyProtection="1">
      <alignment horizontal="left" vertical="top"/>
    </xf>
    <xf numFmtId="164" fontId="15" fillId="8" borderId="2" xfId="1" applyNumberFormat="1" applyFont="1" applyFill="1" applyBorder="1" applyAlignment="1" applyProtection="1">
      <alignment horizontal="left" vertical="top"/>
    </xf>
    <xf numFmtId="2" fontId="15" fillId="8" borderId="2" xfId="5" applyNumberFormat="1" applyFont="1" applyFill="1" applyBorder="1" applyAlignment="1" applyProtection="1">
      <alignment horizontal="left" vertical="top"/>
    </xf>
    <xf numFmtId="165" fontId="15" fillId="8" borderId="2" xfId="5" applyNumberFormat="1" applyFont="1" applyFill="1" applyBorder="1" applyAlignment="1" applyProtection="1">
      <alignment horizontal="left" vertical="top"/>
    </xf>
    <xf numFmtId="164" fontId="15" fillId="5" borderId="2" xfId="1" applyNumberFormat="1" applyFont="1" applyFill="1" applyBorder="1" applyAlignment="1" applyProtection="1">
      <alignment vertical="center"/>
    </xf>
    <xf numFmtId="0" fontId="15" fillId="8" borderId="2" xfId="0" applyNumberFormat="1" applyFont="1" applyFill="1" applyBorder="1" applyAlignment="1"/>
    <xf numFmtId="0" fontId="15" fillId="0" borderId="2" xfId="0" applyNumberFormat="1" applyFont="1" applyFill="1" applyBorder="1" applyAlignment="1"/>
    <xf numFmtId="164" fontId="15" fillId="0" borderId="2" xfId="1" applyNumberFormat="1" applyFont="1" applyFill="1" applyBorder="1" applyAlignment="1" applyProtection="1">
      <alignment vertical="center"/>
    </xf>
    <xf numFmtId="0" fontId="11" fillId="10" borderId="2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166" fontId="16" fillId="9" borderId="2" xfId="1" applyNumberFormat="1" applyFont="1" applyFill="1" applyBorder="1" applyAlignment="1" applyProtection="1">
      <alignment horizontal="left" vertical="center"/>
    </xf>
    <xf numFmtId="166" fontId="16" fillId="4" borderId="2" xfId="1" applyNumberFormat="1" applyFont="1" applyFill="1" applyBorder="1" applyAlignment="1" applyProtection="1">
      <alignment horizontal="left" vertical="center"/>
    </xf>
    <xf numFmtId="164" fontId="16" fillId="8" borderId="2" xfId="1" applyNumberFormat="1" applyFont="1" applyFill="1" applyBorder="1" applyAlignment="1" applyProtection="1">
      <alignment horizontal="left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168" fontId="12" fillId="11" borderId="2" xfId="0" applyNumberFormat="1" applyFont="1" applyFill="1" applyBorder="1" applyAlignment="1">
      <alignment horizontal="left" vertical="center" wrapText="1"/>
    </xf>
    <xf numFmtId="1" fontId="12" fillId="11" borderId="2" xfId="0" applyNumberFormat="1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center" wrapText="1"/>
    </xf>
  </cellXfs>
  <cellStyles count="7">
    <cellStyle name="Comma" xfId="1" builtinId="3"/>
    <cellStyle name="Excel Built-in Normal" xfId="6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I44"/>
  <sheetViews>
    <sheetView topLeftCell="A17" zoomScale="124" zoomScaleNormal="124" workbookViewId="0">
      <selection activeCell="E49" sqref="E49"/>
    </sheetView>
  </sheetViews>
  <sheetFormatPr defaultColWidth="31.28515625" defaultRowHeight="12"/>
  <cols>
    <col min="1" max="1" width="26.85546875" style="29" customWidth="1"/>
    <col min="2" max="2" width="10.42578125" style="29" customWidth="1"/>
    <col min="3" max="3" width="8.5703125" style="29" customWidth="1"/>
    <col min="4" max="4" width="10.28515625" style="29" customWidth="1"/>
    <col min="5" max="5" width="10.85546875" style="29" customWidth="1"/>
    <col min="6" max="6" width="15.7109375" style="29" customWidth="1"/>
    <col min="7" max="7" width="10.85546875" style="29" customWidth="1"/>
    <col min="8" max="8" width="14.5703125" style="29" customWidth="1"/>
    <col min="9" max="9" width="19.85546875" style="29" customWidth="1"/>
    <col min="10" max="10" width="13.140625" style="29" customWidth="1"/>
    <col min="11" max="11" width="13.5703125" style="29" customWidth="1"/>
    <col min="12" max="12" width="14.140625" style="29" customWidth="1"/>
    <col min="13" max="13" width="11.85546875" style="29" customWidth="1"/>
    <col min="14" max="14" width="12" style="29" customWidth="1"/>
    <col min="15" max="15" width="11" style="29" customWidth="1"/>
    <col min="16" max="16" width="11.5703125" style="29" customWidth="1"/>
    <col min="17" max="17" width="12" style="29" customWidth="1"/>
    <col min="18" max="235" width="31.28515625" style="29"/>
    <col min="236" max="243" width="31.28515625" style="30"/>
    <col min="244" max="16384" width="31.28515625" style="31"/>
  </cols>
  <sheetData>
    <row r="1" spans="1:6" ht="11.25" customHeight="1">
      <c r="A1" s="27" t="s">
        <v>52</v>
      </c>
      <c r="B1" s="47"/>
      <c r="C1" s="47"/>
      <c r="D1" s="28"/>
      <c r="E1" s="28"/>
      <c r="F1" s="28"/>
    </row>
    <row r="2" spans="1:6" ht="11.25" customHeight="1">
      <c r="A2" s="32" t="s">
        <v>52</v>
      </c>
      <c r="B2" s="33" t="s">
        <v>47</v>
      </c>
      <c r="C2" s="33" t="s">
        <v>0</v>
      </c>
      <c r="D2" s="33" t="s">
        <v>1</v>
      </c>
      <c r="E2" s="34" t="s">
        <v>2</v>
      </c>
      <c r="F2" s="33" t="s">
        <v>3</v>
      </c>
    </row>
    <row r="3" spans="1:6" ht="11.25" customHeight="1">
      <c r="A3" s="35" t="s">
        <v>48</v>
      </c>
      <c r="B3" s="54">
        <v>5999640</v>
      </c>
      <c r="C3" s="55">
        <v>6059448</v>
      </c>
      <c r="D3" s="36">
        <f>AVERAGE(B3:C3)</f>
        <v>6029544</v>
      </c>
      <c r="E3" s="37">
        <v>1</v>
      </c>
      <c r="F3" s="36">
        <f t="shared" ref="F3:F8" si="0">E3*D3</f>
        <v>6029544</v>
      </c>
    </row>
    <row r="4" spans="1:6" ht="11.25" customHeight="1">
      <c r="A4" s="35" t="s">
        <v>49</v>
      </c>
      <c r="B4" s="54">
        <v>40579839</v>
      </c>
      <c r="C4" s="55">
        <v>44340310</v>
      </c>
      <c r="D4" s="36">
        <f t="shared" ref="D4:D8" si="1">AVERAGE(B4:C4)</f>
        <v>42460074.5</v>
      </c>
      <c r="E4" s="37">
        <v>1</v>
      </c>
      <c r="F4" s="36">
        <f t="shared" si="0"/>
        <v>42460074.5</v>
      </c>
    </row>
    <row r="5" spans="1:6" ht="11.25" customHeight="1">
      <c r="A5" s="35" t="s">
        <v>54</v>
      </c>
      <c r="B5" s="54">
        <v>29117</v>
      </c>
      <c r="C5" s="55">
        <v>83534</v>
      </c>
      <c r="D5" s="36">
        <f t="shared" ref="D5" si="2">AVERAGE(B5:C5)</f>
        <v>56325.5</v>
      </c>
      <c r="E5" s="37">
        <v>1</v>
      </c>
      <c r="F5" s="36">
        <f t="shared" ref="F5" si="3">E5*D5</f>
        <v>56325.5</v>
      </c>
    </row>
    <row r="6" spans="1:6" ht="11.25" customHeight="1">
      <c r="A6" s="35" t="s">
        <v>55</v>
      </c>
      <c r="B6" s="54">
        <v>43412877</v>
      </c>
      <c r="C6" s="55">
        <v>40324146</v>
      </c>
      <c r="D6" s="36">
        <f t="shared" ref="D6" si="4">AVERAGE(B6:C6)</f>
        <v>41868511.5</v>
      </c>
      <c r="E6" s="37">
        <v>0</v>
      </c>
      <c r="F6" s="36">
        <f t="shared" ref="F6" si="5">E6*D6</f>
        <v>0</v>
      </c>
    </row>
    <row r="7" spans="1:6" ht="11.25" customHeight="1">
      <c r="A7" s="35" t="s">
        <v>53</v>
      </c>
      <c r="B7" s="54">
        <f>700000+700000</f>
        <v>1400000</v>
      </c>
      <c r="C7" s="55">
        <f>30000+804000</f>
        <v>834000</v>
      </c>
      <c r="D7" s="36">
        <f t="shared" ref="D7" si="6">AVERAGE(B7:C7)</f>
        <v>1117000</v>
      </c>
      <c r="E7" s="37">
        <v>1</v>
      </c>
      <c r="F7" s="36">
        <f t="shared" ref="F7" si="7">E7*D7</f>
        <v>1117000</v>
      </c>
    </row>
    <row r="8" spans="1:6" ht="11.25" customHeight="1">
      <c r="A8" s="35" t="s">
        <v>4</v>
      </c>
      <c r="B8" s="54">
        <v>-1267100</v>
      </c>
      <c r="C8" s="54">
        <v>-1261691</v>
      </c>
      <c r="D8" s="36">
        <f t="shared" si="1"/>
        <v>-1264395.5</v>
      </c>
      <c r="E8" s="37">
        <v>1</v>
      </c>
      <c r="F8" s="36">
        <f t="shared" si="0"/>
        <v>-1264395.5</v>
      </c>
    </row>
    <row r="9" spans="1:6" ht="11.25" customHeight="1">
      <c r="A9" s="32" t="s">
        <v>56</v>
      </c>
      <c r="B9" s="56" t="s">
        <v>47</v>
      </c>
      <c r="C9" s="56" t="s">
        <v>0</v>
      </c>
      <c r="D9" s="38" t="s">
        <v>1</v>
      </c>
      <c r="E9" s="39" t="s">
        <v>2</v>
      </c>
      <c r="F9" s="38" t="s">
        <v>3</v>
      </c>
    </row>
    <row r="10" spans="1:6" ht="11.25" customHeight="1">
      <c r="A10" s="35" t="s">
        <v>59</v>
      </c>
      <c r="B10" s="54">
        <v>280789</v>
      </c>
      <c r="C10" s="55">
        <v>283346</v>
      </c>
      <c r="D10" s="36">
        <f t="shared" ref="D10:D13" si="8">AVERAGE(B10:C10)</f>
        <v>282067.5</v>
      </c>
      <c r="E10" s="37">
        <v>1</v>
      </c>
      <c r="F10" s="36">
        <f t="shared" ref="F10:F13" si="9">E10*D10</f>
        <v>282067.5</v>
      </c>
    </row>
    <row r="11" spans="1:6" ht="11.25" customHeight="1">
      <c r="A11" s="35" t="s">
        <v>49</v>
      </c>
      <c r="B11" s="54">
        <v>340436</v>
      </c>
      <c r="C11" s="55">
        <v>406848</v>
      </c>
      <c r="D11" s="36">
        <f t="shared" si="8"/>
        <v>373642</v>
      </c>
      <c r="E11" s="37">
        <v>1</v>
      </c>
      <c r="F11" s="36">
        <f t="shared" si="9"/>
        <v>373642</v>
      </c>
    </row>
    <row r="12" spans="1:6" ht="11.25" customHeight="1">
      <c r="A12" s="35" t="s">
        <v>60</v>
      </c>
      <c r="B12" s="54">
        <v>75081</v>
      </c>
      <c r="C12" s="55">
        <v>59583</v>
      </c>
      <c r="D12" s="36">
        <f t="shared" si="8"/>
        <v>67332</v>
      </c>
      <c r="E12" s="37">
        <v>1</v>
      </c>
      <c r="F12" s="36">
        <f t="shared" si="9"/>
        <v>67332</v>
      </c>
    </row>
    <row r="13" spans="1:6" ht="11.25" customHeight="1">
      <c r="A13" s="35" t="s">
        <v>61</v>
      </c>
      <c r="B13" s="54">
        <v>499765</v>
      </c>
      <c r="C13" s="55">
        <v>450933</v>
      </c>
      <c r="D13" s="36">
        <f t="shared" si="8"/>
        <v>475349</v>
      </c>
      <c r="E13" s="37">
        <v>0</v>
      </c>
      <c r="F13" s="36">
        <f t="shared" si="9"/>
        <v>0</v>
      </c>
    </row>
    <row r="14" spans="1:6" ht="11.25" customHeight="1">
      <c r="A14" s="35" t="s">
        <v>57</v>
      </c>
      <c r="B14" s="54">
        <v>700000</v>
      </c>
      <c r="C14" s="55">
        <v>804000</v>
      </c>
      <c r="D14" s="36">
        <f t="shared" ref="D14" si="10">AVERAGE(B14:C14)</f>
        <v>752000</v>
      </c>
      <c r="E14" s="37">
        <v>0</v>
      </c>
      <c r="F14" s="36">
        <f t="shared" ref="F14" si="11">E14*D14</f>
        <v>0</v>
      </c>
    </row>
    <row r="15" spans="1:6" ht="11.25" customHeight="1">
      <c r="A15" s="35" t="s">
        <v>58</v>
      </c>
      <c r="B15" s="54">
        <f>449+481+97+123442</f>
        <v>124469</v>
      </c>
      <c r="C15" s="55">
        <f>1529+86760</f>
        <v>88289</v>
      </c>
      <c r="D15" s="36">
        <f t="shared" ref="D15" si="12">AVERAGE(B15:C15)</f>
        <v>106379</v>
      </c>
      <c r="E15" s="37">
        <v>0.5</v>
      </c>
      <c r="F15" s="36">
        <f t="shared" ref="F15" si="13">E15*D15</f>
        <v>53189.5</v>
      </c>
    </row>
    <row r="16" spans="1:6" ht="11.25" customHeight="1">
      <c r="A16" s="35" t="s">
        <v>53</v>
      </c>
      <c r="B16" s="54">
        <f>8465+30511+900000+332633</f>
        <v>1271609</v>
      </c>
      <c r="C16" s="55">
        <f>7637+27530+300132+699996</f>
        <v>1035295</v>
      </c>
      <c r="D16" s="36">
        <f t="shared" ref="D16" si="14">AVERAGE(B16:C16)</f>
        <v>1153452</v>
      </c>
      <c r="E16" s="37">
        <v>1</v>
      </c>
      <c r="F16" s="36">
        <f t="shared" ref="F16" si="15">E16*D16</f>
        <v>1153452</v>
      </c>
    </row>
    <row r="17" spans="1:6" ht="11.25" customHeight="1">
      <c r="A17" s="35" t="s">
        <v>4</v>
      </c>
      <c r="B17" s="54">
        <v>-101123</v>
      </c>
      <c r="C17" s="54">
        <v>-101107</v>
      </c>
      <c r="D17" s="36">
        <f t="shared" ref="D17" si="16">AVERAGE(B17:C17)</f>
        <v>-101115</v>
      </c>
      <c r="E17" s="37">
        <v>1</v>
      </c>
      <c r="F17" s="36">
        <f t="shared" ref="F17" si="17">E17*D17</f>
        <v>-101115</v>
      </c>
    </row>
    <row r="18" spans="1:6" ht="11.25" customHeight="1">
      <c r="A18" s="32" t="s">
        <v>62</v>
      </c>
      <c r="B18" s="56" t="s">
        <v>47</v>
      </c>
      <c r="C18" s="56" t="s">
        <v>0</v>
      </c>
      <c r="D18" s="38" t="s">
        <v>1</v>
      </c>
      <c r="E18" s="39" t="s">
        <v>2</v>
      </c>
      <c r="F18" s="38" t="s">
        <v>3</v>
      </c>
    </row>
    <row r="19" spans="1:6" ht="11.25" customHeight="1">
      <c r="A19" s="35" t="s">
        <v>57</v>
      </c>
      <c r="B19" s="54">
        <v>700000</v>
      </c>
      <c r="C19" s="55">
        <v>0</v>
      </c>
      <c r="D19" s="36">
        <f>AVERAGE(B19:C19)</f>
        <v>350000</v>
      </c>
      <c r="E19" s="37">
        <v>0</v>
      </c>
      <c r="F19" s="36">
        <f t="shared" ref="F19:F21" si="18">E19*D19</f>
        <v>0</v>
      </c>
    </row>
    <row r="20" spans="1:6" ht="11.25" customHeight="1">
      <c r="A20" s="35" t="s">
        <v>58</v>
      </c>
      <c r="B20" s="54">
        <f>547+1227+172+332</f>
        <v>2278</v>
      </c>
      <c r="C20" s="55">
        <f>1339+69483</f>
        <v>70822</v>
      </c>
      <c r="D20" s="36">
        <f>AVERAGE(B20:C20)</f>
        <v>36550</v>
      </c>
      <c r="E20" s="37">
        <v>0.5</v>
      </c>
      <c r="F20" s="36">
        <f t="shared" si="18"/>
        <v>18275</v>
      </c>
    </row>
    <row r="21" spans="1:6" ht="11.25" customHeight="1">
      <c r="A21" s="35" t="s">
        <v>4</v>
      </c>
      <c r="B21" s="54">
        <v>-69613</v>
      </c>
      <c r="C21" s="54">
        <v>-106160</v>
      </c>
      <c r="D21" s="36">
        <f t="shared" ref="D21" si="19">AVERAGE(B21:C21)</f>
        <v>-87886.5</v>
      </c>
      <c r="E21" s="37">
        <v>1</v>
      </c>
      <c r="F21" s="36">
        <f t="shared" si="18"/>
        <v>-87886.5</v>
      </c>
    </row>
    <row r="22" spans="1:6" ht="11.25" customHeight="1">
      <c r="A22" s="32" t="s">
        <v>63</v>
      </c>
      <c r="B22" s="56" t="s">
        <v>47</v>
      </c>
      <c r="C22" s="56" t="s">
        <v>0</v>
      </c>
      <c r="D22" s="38" t="s">
        <v>1</v>
      </c>
      <c r="E22" s="39" t="s">
        <v>2</v>
      </c>
      <c r="F22" s="38" t="s">
        <v>3</v>
      </c>
    </row>
    <row r="23" spans="1:6" ht="11.25" customHeight="1">
      <c r="A23" s="35" t="s">
        <v>64</v>
      </c>
      <c r="B23" s="54">
        <v>900000</v>
      </c>
      <c r="C23" s="55">
        <v>0</v>
      </c>
      <c r="D23" s="36">
        <f>AVERAGE(B23:C23)</f>
        <v>450000</v>
      </c>
      <c r="E23" s="37">
        <v>0</v>
      </c>
      <c r="F23" s="36">
        <f t="shared" ref="F23:F27" si="20">E23*D23</f>
        <v>0</v>
      </c>
    </row>
    <row r="24" spans="1:6" ht="11.25" customHeight="1">
      <c r="A24" s="35" t="s">
        <v>65</v>
      </c>
      <c r="B24" s="54">
        <v>0</v>
      </c>
      <c r="C24" s="55">
        <v>700000</v>
      </c>
      <c r="D24" s="36">
        <f>AVERAGE(B24:C24)</f>
        <v>350000</v>
      </c>
      <c r="E24" s="37">
        <v>0</v>
      </c>
      <c r="F24" s="36">
        <f t="shared" ref="F24:F25" si="21">E24*D24</f>
        <v>0</v>
      </c>
    </row>
    <row r="25" spans="1:6" ht="11.25" customHeight="1">
      <c r="A25" s="35" t="s">
        <v>66</v>
      </c>
      <c r="B25" s="55">
        <v>0</v>
      </c>
      <c r="C25" s="31">
        <v>225887</v>
      </c>
      <c r="D25" s="36">
        <f>AVERAGE(B25:B25)</f>
        <v>0</v>
      </c>
      <c r="E25" s="37">
        <v>0</v>
      </c>
      <c r="F25" s="36">
        <f t="shared" si="21"/>
        <v>0</v>
      </c>
    </row>
    <row r="26" spans="1:6" ht="11.25" customHeight="1">
      <c r="A26" s="35" t="s">
        <v>58</v>
      </c>
      <c r="B26" s="55">
        <f>760+18+21+127727</f>
        <v>128526</v>
      </c>
      <c r="C26" s="31">
        <f>1000+24+26+259578</f>
        <v>260628</v>
      </c>
      <c r="D26" s="36">
        <f>AVERAGE(B26:B26)</f>
        <v>128526</v>
      </c>
      <c r="E26" s="37">
        <v>0.5</v>
      </c>
      <c r="F26" s="36">
        <f t="shared" si="20"/>
        <v>64263</v>
      </c>
    </row>
    <row r="27" spans="1:6" ht="11.25" customHeight="1">
      <c r="A27" s="35" t="s">
        <v>4</v>
      </c>
      <c r="B27" s="54">
        <v>-79400</v>
      </c>
      <c r="C27" s="54">
        <v>-115256</v>
      </c>
      <c r="D27" s="36">
        <f t="shared" ref="D27" si="22">AVERAGE(B27:C27)</f>
        <v>-97328</v>
      </c>
      <c r="E27" s="37">
        <v>1</v>
      </c>
      <c r="F27" s="36">
        <f t="shared" si="20"/>
        <v>-97328</v>
      </c>
    </row>
    <row r="28" spans="1:6" ht="11.25" customHeight="1">
      <c r="A28" s="32" t="s">
        <v>78</v>
      </c>
      <c r="B28" s="56" t="s">
        <v>47</v>
      </c>
      <c r="C28" s="56" t="s">
        <v>0</v>
      </c>
      <c r="D28" s="38" t="s">
        <v>1</v>
      </c>
      <c r="E28" s="39" t="s">
        <v>2</v>
      </c>
      <c r="F28" s="38" t="s">
        <v>3</v>
      </c>
    </row>
    <row r="29" spans="1:6" ht="11.25" customHeight="1">
      <c r="A29" s="35" t="s">
        <v>66</v>
      </c>
      <c r="B29" s="55">
        <v>0</v>
      </c>
      <c r="C29" s="31">
        <v>572055</v>
      </c>
      <c r="D29" s="36">
        <f>AVERAGE(B29:B29)</f>
        <v>0</v>
      </c>
      <c r="E29" s="37">
        <v>0</v>
      </c>
      <c r="F29" s="36">
        <f t="shared" ref="F29:F31" si="23">E29*D29</f>
        <v>0</v>
      </c>
    </row>
    <row r="30" spans="1:6" ht="11.25" customHeight="1">
      <c r="A30" s="35" t="s">
        <v>58</v>
      </c>
      <c r="B30" s="55">
        <f>309+332633+359643+300000</f>
        <v>992585</v>
      </c>
      <c r="C30" s="31">
        <f>293+300132+268536</f>
        <v>568961</v>
      </c>
      <c r="D30" s="36">
        <f>AVERAGE(B30:B30)</f>
        <v>992585</v>
      </c>
      <c r="E30" s="37">
        <v>0.5</v>
      </c>
      <c r="F30" s="36">
        <f t="shared" si="23"/>
        <v>496292.5</v>
      </c>
    </row>
    <row r="31" spans="1:6" ht="11.25" customHeight="1">
      <c r="A31" s="35" t="s">
        <v>4</v>
      </c>
      <c r="B31" s="54">
        <v>-89347</v>
      </c>
      <c r="C31" s="54">
        <v>-121937</v>
      </c>
      <c r="D31" s="36">
        <f t="shared" ref="D31" si="24">AVERAGE(B31:C31)</f>
        <v>-105642</v>
      </c>
      <c r="E31" s="37">
        <v>1</v>
      </c>
      <c r="F31" s="36">
        <f t="shared" si="23"/>
        <v>-105642</v>
      </c>
    </row>
    <row r="32" spans="1:6" ht="11.25" customHeight="1">
      <c r="A32" s="32" t="s">
        <v>79</v>
      </c>
      <c r="B32" s="56" t="s">
        <v>47</v>
      </c>
      <c r="C32" s="56" t="s">
        <v>0</v>
      </c>
      <c r="D32" s="38" t="s">
        <v>1</v>
      </c>
      <c r="E32" s="39" t="s">
        <v>2</v>
      </c>
      <c r="F32" s="38" t="s">
        <v>3</v>
      </c>
    </row>
    <row r="33" spans="1:6" ht="11.25" customHeight="1">
      <c r="A33" s="35" t="s">
        <v>66</v>
      </c>
      <c r="B33" s="55">
        <v>0</v>
      </c>
      <c r="C33" s="31">
        <v>472476</v>
      </c>
      <c r="D33" s="36">
        <f>AVERAGE(B33:B33)</f>
        <v>0</v>
      </c>
      <c r="E33" s="37">
        <v>0</v>
      </c>
      <c r="F33" s="36">
        <f t="shared" ref="F33" si="25">E33*D33</f>
        <v>0</v>
      </c>
    </row>
    <row r="34" spans="1:6" ht="11.25" customHeight="1">
      <c r="A34" s="35" t="s">
        <v>58</v>
      </c>
      <c r="B34" s="55">
        <f>1228+735758+300000</f>
        <v>1036986</v>
      </c>
      <c r="C34" s="31">
        <f>2154+620657</f>
        <v>622811</v>
      </c>
      <c r="D34" s="36">
        <f>AVERAGE(B34:B34)</f>
        <v>1036986</v>
      </c>
      <c r="E34" s="37">
        <v>0.5</v>
      </c>
      <c r="F34" s="36">
        <f t="shared" ref="F34:F35" si="26">E34*D34</f>
        <v>518493</v>
      </c>
    </row>
    <row r="35" spans="1:6" ht="11.25" customHeight="1">
      <c r="A35" s="35" t="s">
        <v>4</v>
      </c>
      <c r="B35" s="54">
        <v>-116183</v>
      </c>
      <c r="C35" s="54">
        <v>-130976</v>
      </c>
      <c r="D35" s="36">
        <f t="shared" ref="D35" si="27">AVERAGE(B35:C35)</f>
        <v>-123579.5</v>
      </c>
      <c r="E35" s="37">
        <v>1</v>
      </c>
      <c r="F35" s="36">
        <f t="shared" si="26"/>
        <v>-123579.5</v>
      </c>
    </row>
    <row r="36" spans="1:6" ht="11.25" customHeight="1">
      <c r="A36" s="40" t="s">
        <v>5</v>
      </c>
      <c r="B36" s="48"/>
      <c r="C36" s="48"/>
      <c r="D36" s="48"/>
      <c r="E36" s="48"/>
      <c r="F36" s="41">
        <f>+SUM(F3:F35)</f>
        <v>50910004</v>
      </c>
    </row>
    <row r="37" spans="1:6" ht="11.25" customHeight="1">
      <c r="A37" s="42" t="s">
        <v>6</v>
      </c>
      <c r="B37" s="49"/>
      <c r="C37" s="49"/>
      <c r="D37" s="49"/>
      <c r="E37" s="49"/>
      <c r="F37" s="41">
        <f>F36/12</f>
        <v>4242500.333333333</v>
      </c>
    </row>
    <row r="38" spans="1:6" ht="11.25" customHeight="1">
      <c r="A38" s="42" t="s">
        <v>7</v>
      </c>
      <c r="B38" s="49"/>
      <c r="C38" s="49"/>
      <c r="D38" s="49"/>
      <c r="E38" s="49"/>
      <c r="F38" s="36">
        <f>RTR!L6</f>
        <v>3014630</v>
      </c>
    </row>
    <row r="39" spans="1:6" ht="11.25" customHeight="1">
      <c r="A39" s="42" t="s">
        <v>51</v>
      </c>
      <c r="B39" s="50"/>
      <c r="C39" s="50"/>
      <c r="D39" s="50"/>
      <c r="E39" s="50"/>
      <c r="F39" s="43">
        <v>0.75</v>
      </c>
    </row>
    <row r="40" spans="1:6" ht="11.25" customHeight="1">
      <c r="A40" s="42" t="s">
        <v>8</v>
      </c>
      <c r="B40" s="49"/>
      <c r="C40" s="49"/>
      <c r="D40" s="49"/>
      <c r="E40" s="49"/>
      <c r="F40" s="44">
        <f>(F37*F39)-F38</f>
        <v>167245.25</v>
      </c>
    </row>
    <row r="41" spans="1:6" ht="11.25" customHeight="1">
      <c r="A41" s="42" t="s">
        <v>9</v>
      </c>
      <c r="B41" s="49"/>
      <c r="C41" s="49"/>
      <c r="D41" s="49"/>
      <c r="E41" s="49"/>
      <c r="F41" s="42">
        <v>180</v>
      </c>
    </row>
    <row r="42" spans="1:6" ht="11.25" customHeight="1">
      <c r="A42" s="42" t="s">
        <v>10</v>
      </c>
      <c r="B42" s="49"/>
      <c r="C42" s="49"/>
      <c r="D42" s="49"/>
      <c r="E42" s="49"/>
      <c r="F42" s="43">
        <v>7.0000000000000007E-2</v>
      </c>
    </row>
    <row r="43" spans="1:6" ht="11.25" customHeight="1">
      <c r="A43" s="42" t="s">
        <v>11</v>
      </c>
      <c r="B43" s="49"/>
      <c r="C43" s="49"/>
      <c r="D43" s="49"/>
      <c r="E43" s="49"/>
      <c r="F43" s="45">
        <f>PMT(F42/12,F41,-100000)</f>
        <v>898.82827085242525</v>
      </c>
    </row>
    <row r="44" spans="1:6" ht="11.25" customHeight="1">
      <c r="A44" s="42" t="s">
        <v>12</v>
      </c>
      <c r="B44" s="49"/>
      <c r="C44" s="49"/>
      <c r="D44" s="49"/>
      <c r="E44" s="49"/>
      <c r="F44" s="46">
        <f>F40/F43</f>
        <v>186.07030444357181</v>
      </c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K29"/>
  <sheetViews>
    <sheetView tabSelected="1" zoomScale="89" zoomScaleNormal="89" workbookViewId="0">
      <selection activeCell="N19" sqref="N19"/>
    </sheetView>
  </sheetViews>
  <sheetFormatPr defaultColWidth="22.140625" defaultRowHeight="13.5"/>
  <cols>
    <col min="1" max="1" width="7.7109375" style="52" customWidth="1"/>
    <col min="2" max="2" width="23.5703125" style="52" bestFit="1" customWidth="1"/>
    <col min="3" max="3" width="17.42578125" style="52" bestFit="1" customWidth="1"/>
    <col min="4" max="4" width="13.42578125" style="52" bestFit="1" customWidth="1"/>
    <col min="5" max="5" width="11.42578125" style="52" customWidth="1"/>
    <col min="6" max="6" width="11.28515625" style="52" bestFit="1" customWidth="1"/>
    <col min="7" max="7" width="14.85546875" style="52" customWidth="1"/>
    <col min="8" max="8" width="7.5703125" style="52" bestFit="1" customWidth="1"/>
    <col min="9" max="9" width="9.28515625" style="52" bestFit="1" customWidth="1"/>
    <col min="10" max="10" width="15.140625" style="52" customWidth="1"/>
    <col min="11" max="11" width="11.42578125" style="52" customWidth="1"/>
    <col min="12" max="12" width="17.85546875" style="52" customWidth="1"/>
    <col min="13" max="245" width="22.140625" style="52"/>
    <col min="246" max="16384" width="22.140625" style="53"/>
  </cols>
  <sheetData>
    <row r="1" spans="1:13" ht="13.5" customHeight="1">
      <c r="A1" s="51" t="s">
        <v>13</v>
      </c>
      <c r="B1" s="51" t="s">
        <v>14</v>
      </c>
      <c r="C1" s="51" t="s">
        <v>15</v>
      </c>
      <c r="D1" s="51" t="s">
        <v>16</v>
      </c>
      <c r="E1" s="51" t="s">
        <v>17</v>
      </c>
      <c r="F1" s="51" t="s">
        <v>18</v>
      </c>
      <c r="G1" s="51" t="s">
        <v>50</v>
      </c>
      <c r="H1" s="51" t="s">
        <v>19</v>
      </c>
      <c r="I1" s="51" t="s">
        <v>20</v>
      </c>
      <c r="J1" s="51" t="s">
        <v>21</v>
      </c>
      <c r="K1" s="51" t="s">
        <v>22</v>
      </c>
      <c r="L1" s="51" t="s">
        <v>23</v>
      </c>
    </row>
    <row r="2" spans="1:13" ht="15.75" customHeight="1">
      <c r="A2" s="20">
        <v>1</v>
      </c>
      <c r="B2" s="21">
        <v>66005459</v>
      </c>
      <c r="C2" s="20" t="s">
        <v>68</v>
      </c>
      <c r="D2" s="20" t="s">
        <v>69</v>
      </c>
      <c r="E2" s="21" t="s">
        <v>70</v>
      </c>
      <c r="F2" s="21">
        <v>453261</v>
      </c>
      <c r="G2" s="26">
        <v>43565</v>
      </c>
      <c r="H2" s="22">
        <v>36</v>
      </c>
      <c r="I2" s="22">
        <v>20</v>
      </c>
      <c r="J2" s="22">
        <v>16</v>
      </c>
      <c r="K2" s="22">
        <v>14630</v>
      </c>
      <c r="L2" s="23" t="s">
        <v>24</v>
      </c>
    </row>
    <row r="3" spans="1:13">
      <c r="A3" s="20">
        <v>2</v>
      </c>
      <c r="B3" s="21">
        <v>49743347</v>
      </c>
      <c r="C3" s="20" t="s">
        <v>56</v>
      </c>
      <c r="D3" s="20" t="s">
        <v>69</v>
      </c>
      <c r="E3" s="21" t="s">
        <v>71</v>
      </c>
      <c r="F3" s="21">
        <v>1274598</v>
      </c>
      <c r="G3" s="26">
        <v>42983</v>
      </c>
      <c r="H3" s="22">
        <v>36</v>
      </c>
      <c r="I3" s="22">
        <v>36</v>
      </c>
      <c r="J3" s="22">
        <v>0</v>
      </c>
      <c r="K3" s="22">
        <v>40328</v>
      </c>
      <c r="L3" s="23" t="s">
        <v>72</v>
      </c>
      <c r="M3" s="52" t="s">
        <v>73</v>
      </c>
    </row>
    <row r="4" spans="1:13" ht="15.75" customHeight="1">
      <c r="A4" s="20">
        <v>3</v>
      </c>
      <c r="B4" s="21">
        <v>65257319328</v>
      </c>
      <c r="C4" s="20" t="s">
        <v>68</v>
      </c>
      <c r="D4" s="20" t="s">
        <v>74</v>
      </c>
      <c r="E4" s="21" t="s">
        <v>75</v>
      </c>
      <c r="F4" s="21">
        <v>104100000</v>
      </c>
      <c r="G4" s="58"/>
      <c r="H4" s="59"/>
      <c r="I4" s="59"/>
      <c r="J4" s="59"/>
      <c r="K4" s="22">
        <v>1500000</v>
      </c>
      <c r="L4" s="23" t="s">
        <v>24</v>
      </c>
      <c r="M4" s="60" t="s">
        <v>77</v>
      </c>
    </row>
    <row r="5" spans="1:13">
      <c r="A5" s="20">
        <v>4</v>
      </c>
      <c r="B5" s="21">
        <v>6057021000681</v>
      </c>
      <c r="C5" s="20" t="s">
        <v>68</v>
      </c>
      <c r="D5" s="20" t="s">
        <v>76</v>
      </c>
      <c r="E5" s="21" t="s">
        <v>75</v>
      </c>
      <c r="F5" s="21">
        <v>130000000</v>
      </c>
      <c r="G5" s="58"/>
      <c r="H5" s="59"/>
      <c r="I5" s="59"/>
      <c r="J5" s="59"/>
      <c r="K5" s="22">
        <v>1500000</v>
      </c>
      <c r="L5" s="23" t="s">
        <v>24</v>
      </c>
      <c r="M5" s="60"/>
    </row>
    <row r="6" spans="1:13">
      <c r="A6" s="24"/>
      <c r="B6" s="20"/>
      <c r="C6" s="20"/>
      <c r="D6" s="20"/>
      <c r="E6" s="21"/>
      <c r="F6" s="20"/>
      <c r="G6" s="20"/>
      <c r="H6" s="20"/>
      <c r="I6" s="20"/>
      <c r="J6" s="20"/>
      <c r="K6" s="20"/>
      <c r="L6" s="25">
        <f>SUMIF(L2:L5,"Y",K2:K5)</f>
        <v>3014630</v>
      </c>
    </row>
    <row r="29" spans="6:6">
      <c r="F29" s="52" t="s">
        <v>67</v>
      </c>
    </row>
  </sheetData>
  <sheetProtection selectLockedCells="1" selectUnlockedCells="1"/>
  <mergeCells count="1">
    <mergeCell ref="M4:M5"/>
  </mergeCells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7" t="s">
        <v>25</v>
      </c>
      <c r="B1" s="57"/>
      <c r="C1" s="2"/>
    </row>
    <row r="2" spans="1:6" ht="14.25" customHeight="1">
      <c r="A2" s="57" t="s">
        <v>26</v>
      </c>
      <c r="B2" s="57"/>
      <c r="C2" s="2"/>
    </row>
    <row r="5" spans="1:6" ht="27">
      <c r="A5" s="3" t="s">
        <v>13</v>
      </c>
      <c r="B5" s="4" t="s">
        <v>27</v>
      </c>
      <c r="C5" s="4" t="s">
        <v>28</v>
      </c>
      <c r="D5" s="5" t="s">
        <v>29</v>
      </c>
      <c r="E5" s="1" t="s">
        <v>30</v>
      </c>
      <c r="F5" s="1" t="s">
        <v>31</v>
      </c>
    </row>
    <row r="6" spans="1:6" ht="40.5">
      <c r="A6" s="6">
        <v>1</v>
      </c>
      <c r="B6" s="7" t="s">
        <v>32</v>
      </c>
      <c r="C6" s="8" t="s">
        <v>33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34</v>
      </c>
      <c r="C7" s="8" t="s">
        <v>35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36</v>
      </c>
      <c r="C8" s="8" t="s">
        <v>37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38</v>
      </c>
      <c r="C9" s="12" t="s">
        <v>39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40</v>
      </c>
      <c r="C10" s="8" t="s">
        <v>41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42</v>
      </c>
      <c r="C11" s="14" t="s">
        <v>43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44</v>
      </c>
      <c r="C12" s="15" t="s">
        <v>45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46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2018-07-05T06:12:00Z</cp:lastPrinted>
  <dcterms:created xsi:type="dcterms:W3CDTF">2015-09-25T09:25:00Z</dcterms:created>
  <dcterms:modified xsi:type="dcterms:W3CDTF">2020-11-19T06:42:50Z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