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N20" i="6"/>
  <c r="M19"/>
  <c r="L19"/>
  <c r="K19"/>
  <c r="J19"/>
  <c r="I19"/>
  <c r="H19"/>
  <c r="G19"/>
  <c r="F19"/>
  <c r="E19"/>
  <c r="D19"/>
  <c r="C19"/>
  <c r="B19"/>
  <c r="M9"/>
  <c r="L9"/>
  <c r="K9"/>
  <c r="J9"/>
  <c r="I9"/>
  <c r="H9"/>
  <c r="G9"/>
  <c r="F9"/>
  <c r="E9"/>
  <c r="D9"/>
  <c r="C9"/>
  <c r="B9"/>
  <c r="N9" l="1"/>
  <c r="N19"/>
  <c r="D34" i="1" l="1"/>
  <c r="D35"/>
  <c r="D36"/>
  <c r="D37"/>
  <c r="F37" l="1"/>
  <c r="F36"/>
  <c r="F35"/>
  <c r="F34"/>
  <c r="D29"/>
  <c r="D30"/>
  <c r="D31"/>
  <c r="D32"/>
  <c r="F32"/>
  <c r="F31"/>
  <c r="F30"/>
  <c r="F29"/>
  <c r="D24"/>
  <c r="D25"/>
  <c r="F25" s="1"/>
  <c r="D26"/>
  <c r="D27"/>
  <c r="F27"/>
  <c r="F26"/>
  <c r="F24"/>
  <c r="D21"/>
  <c r="F21" s="1"/>
  <c r="D22"/>
  <c r="F22" s="1"/>
  <c r="D16"/>
  <c r="F16" s="1"/>
  <c r="D17"/>
  <c r="D18"/>
  <c r="F18" s="1"/>
  <c r="D19"/>
  <c r="F19" s="1"/>
  <c r="F17"/>
  <c r="D9"/>
  <c r="F9" s="1"/>
  <c r="D10"/>
  <c r="F10" s="1"/>
  <c r="D11"/>
  <c r="D12"/>
  <c r="F12" s="1"/>
  <c r="D14"/>
  <c r="F14" s="1"/>
  <c r="C13"/>
  <c r="B13"/>
  <c r="F11"/>
  <c r="D3"/>
  <c r="D4"/>
  <c r="D5"/>
  <c r="D7"/>
  <c r="C6"/>
  <c r="B6"/>
  <c r="D6" s="1"/>
  <c r="D13" l="1"/>
  <c r="F13" s="1"/>
  <c r="F7" l="1"/>
  <c r="F5"/>
  <c r="F38" s="1"/>
  <c r="F6"/>
  <c r="F45"/>
  <c r="J9" i="2" l="1"/>
  <c r="F40" i="1" s="1"/>
  <c r="F3"/>
  <c r="F4"/>
  <c r="F6" i="5"/>
  <c r="F7"/>
  <c r="F13" s="1"/>
  <c r="F8"/>
  <c r="F9"/>
  <c r="F10"/>
  <c r="F11"/>
  <c r="F12"/>
  <c r="E13"/>
  <c r="F39" i="1" l="1"/>
  <c r="F42" s="1"/>
  <c r="F46" s="1"/>
</calcChain>
</file>

<file path=xl/sharedStrings.xml><?xml version="1.0" encoding="utf-8"?>
<sst xmlns="http://schemas.openxmlformats.org/spreadsheetml/2006/main" count="182" uniqueCount="98">
  <si>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</si>
  <si>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</si>
  <si>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</si>
  <si>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</si>
  <si>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</si>
  <si>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</si>
  <si>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</si>
  <si>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</si>
  <si>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</si>
  <si>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</si>
  <si>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</si>
  <si>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</si>
  <si>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</si>
  <si>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</si>
  <si>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</si>
  <si>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</si>
  <si>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</si>
  <si>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</si>
  <si>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</si>
  <si>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</si>
  <si>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</si>
  <si>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</si>
  <si>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</si>
  <si>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</si>
  <si>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</si>
  <si>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</si>
  <si>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</si>
  <si>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</si>
  <si>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</si>
  <si>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</si>
  <si>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</si>
  <si>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</si>
  <si>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</si>
  <si>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</si>
  <si>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</si>
  <si>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</si>
  <si>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</si>
  <si>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</si>
  <si>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</si>
  <si>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</si>
  <si>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</si>
  <si>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</si>
  <si>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</si>
  <si>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</si>
  <si>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</si>
  <si>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</si>
  <si>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</si>
  <si>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</si>
  <si>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</si>
  <si>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Paid</t>
  </si>
  <si>
    <t>n</t>
  </si>
  <si>
    <t>Payment U/s 40A(2)b</t>
  </si>
  <si>
    <t>Bank Interest</t>
  </si>
  <si>
    <t>Lap</t>
  </si>
  <si>
    <t>y</t>
  </si>
  <si>
    <t>June</t>
  </si>
  <si>
    <t>July</t>
  </si>
  <si>
    <t>7th</t>
  </si>
  <si>
    <t>14th</t>
  </si>
  <si>
    <t>21st</t>
  </si>
  <si>
    <t>28th</t>
  </si>
  <si>
    <t>Sept</t>
  </si>
  <si>
    <t>Aug</t>
  </si>
  <si>
    <t>May</t>
  </si>
  <si>
    <t>HDFC Bank</t>
  </si>
  <si>
    <t>Govind Industries</t>
  </si>
  <si>
    <t>IDFC First Bank Ltd</t>
  </si>
  <si>
    <t>HDB Financial Services</t>
  </si>
  <si>
    <t>Car Loan</t>
  </si>
  <si>
    <t>CV</t>
  </si>
  <si>
    <t>Yes Bank</t>
  </si>
  <si>
    <t>Limit</t>
  </si>
  <si>
    <t>Maya Auto Industries</t>
  </si>
  <si>
    <t>Assessment Year</t>
  </si>
  <si>
    <t>2019-20</t>
  </si>
  <si>
    <t>2018-19</t>
  </si>
  <si>
    <t>Interest</t>
  </si>
  <si>
    <t>Salary To Partner</t>
  </si>
  <si>
    <t>Deepak Soni</t>
  </si>
  <si>
    <t>Less : Taxes Paid</t>
  </si>
  <si>
    <t>2017-18</t>
  </si>
  <si>
    <t>Business Income (Share In MAI)</t>
  </si>
  <si>
    <t xml:space="preserve">Income From House Property </t>
  </si>
  <si>
    <t>Raj Kumar Soni</t>
  </si>
  <si>
    <t>Sanjeev Soni</t>
  </si>
  <si>
    <t>Income From Salary</t>
  </si>
  <si>
    <t>Puunam Soni</t>
  </si>
  <si>
    <t>Anita Soni</t>
  </si>
  <si>
    <t>OBC (A/C No. 06531131005489)</t>
  </si>
  <si>
    <t>Nov</t>
  </si>
  <si>
    <t>Dec</t>
  </si>
  <si>
    <t>Jan</t>
  </si>
  <si>
    <t>Feb</t>
  </si>
  <si>
    <t>Mar</t>
  </si>
  <si>
    <t>Apr</t>
  </si>
  <si>
    <t>Oct</t>
  </si>
  <si>
    <t>OBC (A/C No. 06535011000847)</t>
  </si>
  <si>
    <t>Total Eligibilty In Lacs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</si>
</sst>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90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6" xfId="1" applyNumberFormat="1" applyFont="1" applyFill="1" applyBorder="1" applyAlignment="1" applyProtection="1">
      <alignment horizontal="left"/>
    </xf>
    <xf numFmtId="165" fontId="8" fillId="2" borderId="5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9" fillId="3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10" fillId="2" borderId="7" xfId="0" applyNumberFormat="1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/>
    </xf>
    <xf numFmtId="165" fontId="8" fillId="3" borderId="2" xfId="1" applyNumberFormat="1" applyFont="1" applyFill="1" applyBorder="1" applyAlignment="1" applyProtection="1">
      <alignment horizontal="left"/>
    </xf>
    <xf numFmtId="165" fontId="8" fillId="3" borderId="4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/>
    </xf>
    <xf numFmtId="166" fontId="8" fillId="2" borderId="5" xfId="1" applyNumberFormat="1" applyFont="1" applyFill="1" applyBorder="1" applyAlignment="1" applyProtection="1">
      <alignment horizontal="left"/>
    </xf>
    <xf numFmtId="166" fontId="8" fillId="0" borderId="5" xfId="1" applyNumberFormat="1" applyFont="1" applyFill="1" applyBorder="1" applyAlignment="1" applyProtection="1">
      <alignment horizontal="left"/>
    </xf>
    <xf numFmtId="9" fontId="8" fillId="2" borderId="5" xfId="1" applyNumberFormat="1" applyFont="1" applyFill="1" applyBorder="1" applyAlignment="1" applyProtection="1">
      <alignment horizontal="left"/>
    </xf>
    <xf numFmtId="164" fontId="8" fillId="4" borderId="7" xfId="1" applyFont="1" applyFill="1" applyBorder="1" applyAlignment="1" applyProtection="1">
      <alignment horizontal="left"/>
    </xf>
    <xf numFmtId="0" fontId="8" fillId="4" borderId="8" xfId="0" applyNumberFormat="1" applyFont="1" applyFill="1" applyBorder="1" applyAlignment="1">
      <alignment horizontal="left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167" fontId="8" fillId="4" borderId="7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7" fontId="8" fillId="4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165" fontId="8" fillId="0" borderId="2" xfId="1" applyNumberFormat="1" applyFont="1" applyFill="1" applyBorder="1" applyAlignment="1" applyProtection="1">
      <alignment horizontal="left"/>
    </xf>
    <xf numFmtId="165" fontId="8" fillId="0" borderId="3" xfId="1" applyNumberFormat="1" applyFont="1" applyFill="1" applyBorder="1" applyAlignment="1" applyProtection="1">
      <alignment horizontal="left"/>
    </xf>
    <xf numFmtId="165" fontId="8" fillId="0" borderId="4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2" fontId="8" fillId="4" borderId="1" xfId="4" applyNumberFormat="1" applyFont="1" applyFill="1" applyBorder="1" applyAlignment="1" applyProtection="1">
      <alignment horizontal="left"/>
    </xf>
    <xf numFmtId="168" fontId="8" fillId="3" borderId="2" xfId="1" applyNumberFormat="1" applyFont="1" applyFill="1" applyBorder="1" applyAlignment="1" applyProtection="1">
      <alignment horizontal="left"/>
    </xf>
    <xf numFmtId="168" fontId="8" fillId="3" borderId="3" xfId="1" applyNumberFormat="1" applyFont="1" applyFill="1" applyBorder="1" applyAlignment="1" applyProtection="1">
      <alignment horizontal="left"/>
    </xf>
    <xf numFmtId="168" fontId="8" fillId="3" borderId="4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/>
    <xf numFmtId="0" fontId="10" fillId="0" borderId="5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64" fontId="8" fillId="4" borderId="1" xfId="4" applyNumberFormat="1" applyFont="1" applyFill="1" applyBorder="1" applyAlignment="1" applyProtection="1">
      <alignment horizontal="left"/>
    </xf>
    <xf numFmtId="1" fontId="10" fillId="7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0" fillId="7" borderId="5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47"/>
  <sheetViews>
    <sheetView tabSelected="1" topLeftCell="A25" zoomScale="130" zoomScaleNormal="130" workbookViewId="0">
      <selection activeCell="F44" sqref="F44"/>
    </sheetView>
  </sheetViews>
  <sheetFormatPr defaultColWidth="31.28515625" defaultRowHeight="12"/>
  <cols>
    <col min="1" max="1" width="38.140625" style="56" customWidth="1"/>
    <col min="2" max="2" width="12.42578125" style="56" customWidth="1"/>
    <col min="3" max="3" width="10.42578125" style="56" bestFit="1" customWidth="1"/>
    <col min="4" max="4" width="14.140625" style="56" customWidth="1"/>
    <col min="5" max="5" width="13.85546875" style="56" customWidth="1"/>
    <col min="6" max="6" width="17.85546875" style="56" customWidth="1"/>
    <col min="7" max="7" width="12.28515625" style="56" customWidth="1"/>
    <col min="8" max="8" width="14.7109375" style="56" customWidth="1"/>
    <col min="9" max="9" width="11.85546875" style="56" customWidth="1"/>
    <col min="10" max="10" width="14.5703125" style="56" customWidth="1"/>
    <col min="11" max="12" width="13.140625" style="56" customWidth="1"/>
    <col min="13" max="13" width="13.7109375" style="56" customWidth="1"/>
    <col min="14" max="14" width="14.140625" style="56" customWidth="1"/>
    <col min="15" max="15" width="11.85546875" style="56" customWidth="1"/>
    <col min="16" max="16" width="12" style="56" customWidth="1"/>
    <col min="17" max="17" width="11" style="56" customWidth="1"/>
    <col min="18" max="18" width="11.5703125" style="56" customWidth="1"/>
    <col min="19" max="19" width="12" style="56" customWidth="1"/>
    <col min="20" max="237" width="31.28515625" style="56"/>
    <col min="238" max="245" width="31.28515625" style="57"/>
    <col min="246" max="247" width="31.28515625" style="58"/>
    <col min="248" max="16384" width="31.28515625" style="32"/>
  </cols>
  <sheetData>
    <row r="1" spans="1:247" ht="10.5" customHeight="1">
      <c r="A1" s="27" t="s">
        <v>65</v>
      </c>
      <c r="B1" s="28" t="s">
        <v>73</v>
      </c>
      <c r="C1" s="29"/>
      <c r="D1" s="27" t="s">
        <v>0</v>
      </c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1"/>
      <c r="IE1" s="31"/>
      <c r="IF1" s="31"/>
      <c r="IG1" s="31"/>
      <c r="IH1" s="31"/>
      <c r="II1" s="31"/>
      <c r="IJ1" s="31"/>
      <c r="IK1" s="31"/>
      <c r="IL1" s="32"/>
      <c r="IM1" s="32"/>
    </row>
    <row r="2" spans="1:247" ht="10.5" customHeight="1">
      <c r="A2" s="20" t="s">
        <v>65</v>
      </c>
      <c r="B2" s="20" t="s">
        <v>74</v>
      </c>
      <c r="C2" s="20" t="s">
        <v>75</v>
      </c>
      <c r="D2" s="20" t="s">
        <v>32</v>
      </c>
      <c r="E2" s="33" t="s">
        <v>1</v>
      </c>
      <c r="F2" s="20" t="s">
        <v>33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1"/>
      <c r="IE2" s="31"/>
      <c r="IF2" s="31"/>
      <c r="IG2" s="31"/>
      <c r="IH2" s="31"/>
      <c r="II2" s="31"/>
      <c r="IJ2" s="31"/>
      <c r="IK2" s="31"/>
      <c r="IL2" s="32"/>
      <c r="IM2" s="32"/>
    </row>
    <row r="3" spans="1:247" ht="10.5" customHeight="1">
      <c r="A3" s="21" t="s">
        <v>45</v>
      </c>
      <c r="B3" s="34">
        <v>2685037.88</v>
      </c>
      <c r="C3" s="35">
        <v>-25483639.48</v>
      </c>
      <c r="D3" s="21">
        <f>AVERAGE(B3:C3)</f>
        <v>-11399300.800000001</v>
      </c>
      <c r="E3" s="36">
        <v>1</v>
      </c>
      <c r="F3" s="21">
        <f t="shared" ref="F3:F6" si="0">E3*D3</f>
        <v>-11399300.800000001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1"/>
      <c r="IE3" s="31"/>
      <c r="IF3" s="31"/>
      <c r="IG3" s="31"/>
      <c r="IH3" s="31"/>
      <c r="II3" s="31"/>
      <c r="IJ3" s="31"/>
      <c r="IK3" s="31"/>
      <c r="IL3" s="32"/>
      <c r="IM3" s="32"/>
    </row>
    <row r="4" spans="1:247" ht="10.5" customHeight="1">
      <c r="A4" s="21" t="s">
        <v>46</v>
      </c>
      <c r="B4" s="34">
        <v>15103984.52</v>
      </c>
      <c r="C4" s="35">
        <v>15338425.65</v>
      </c>
      <c r="D4" s="21">
        <f>AVERAGE(B4:C4)</f>
        <v>15221205.085000001</v>
      </c>
      <c r="E4" s="36">
        <v>1</v>
      </c>
      <c r="F4" s="21">
        <f t="shared" si="0"/>
        <v>15221205.085000001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1"/>
      <c r="IB4" s="31"/>
      <c r="IC4" s="31"/>
      <c r="ID4" s="31"/>
      <c r="IE4" s="31"/>
      <c r="IF4" s="31"/>
      <c r="IG4" s="31"/>
      <c r="IH4" s="31"/>
      <c r="II4" s="32"/>
      <c r="IJ4" s="32"/>
      <c r="IK4" s="32"/>
      <c r="IL4" s="32"/>
      <c r="IM4" s="32"/>
    </row>
    <row r="5" spans="1:247" ht="10.5" customHeight="1">
      <c r="A5" s="21" t="s">
        <v>52</v>
      </c>
      <c r="B5" s="34">
        <v>24119415.949999999</v>
      </c>
      <c r="C5" s="35">
        <v>20360919.600000001</v>
      </c>
      <c r="D5" s="21">
        <f>AVERAGE(B5:C5)</f>
        <v>22240167.774999999</v>
      </c>
      <c r="E5" s="36">
        <v>0</v>
      </c>
      <c r="F5" s="21">
        <f t="shared" ref="F5" si="1">E5*D5</f>
        <v>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1"/>
      <c r="IB5" s="31"/>
      <c r="IC5" s="31"/>
      <c r="ID5" s="31"/>
      <c r="IE5" s="31"/>
      <c r="IF5" s="31"/>
      <c r="IG5" s="31"/>
      <c r="IH5" s="31"/>
      <c r="II5" s="32"/>
      <c r="IJ5" s="32"/>
      <c r="IK5" s="32"/>
      <c r="IL5" s="32"/>
      <c r="IM5" s="32"/>
    </row>
    <row r="6" spans="1:247" ht="10.5" customHeight="1">
      <c r="A6" s="21" t="s">
        <v>51</v>
      </c>
      <c r="B6" s="34">
        <f>2200000+780000+1100000</f>
        <v>4080000</v>
      </c>
      <c r="C6" s="35">
        <f>1200000+585000+770000+400000</f>
        <v>2955000</v>
      </c>
      <c r="D6" s="21">
        <f>AVERAGE(B6:C6)</f>
        <v>3517500</v>
      </c>
      <c r="E6" s="36">
        <v>1</v>
      </c>
      <c r="F6" s="21">
        <f t="shared" si="0"/>
        <v>3517500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1"/>
      <c r="IB6" s="31"/>
      <c r="IC6" s="31"/>
      <c r="ID6" s="31"/>
      <c r="IE6" s="31"/>
      <c r="IF6" s="31"/>
      <c r="IG6" s="31"/>
      <c r="IH6" s="31"/>
      <c r="II6" s="32"/>
      <c r="IJ6" s="32"/>
      <c r="IK6" s="32"/>
      <c r="IL6" s="32"/>
      <c r="IM6" s="32"/>
    </row>
    <row r="7" spans="1:247" ht="10.5" customHeight="1">
      <c r="A7" s="21" t="s">
        <v>34</v>
      </c>
      <c r="B7" s="34">
        <v>0</v>
      </c>
      <c r="C7" s="34">
        <v>0</v>
      </c>
      <c r="D7" s="21">
        <f>AVERAGE(B7:C7)</f>
        <v>0</v>
      </c>
      <c r="E7" s="36">
        <v>1</v>
      </c>
      <c r="F7" s="21">
        <f>E7*D7</f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1"/>
      <c r="IB7" s="31"/>
      <c r="IC7" s="31"/>
      <c r="ID7" s="31"/>
      <c r="IE7" s="31"/>
      <c r="IF7" s="31"/>
      <c r="IG7" s="31"/>
      <c r="IH7" s="31"/>
      <c r="II7" s="32"/>
      <c r="IJ7" s="32"/>
      <c r="IK7" s="32"/>
      <c r="IL7" s="32"/>
      <c r="IM7" s="32"/>
    </row>
    <row r="8" spans="1:247" ht="10.5" customHeight="1">
      <c r="A8" s="20" t="s">
        <v>72</v>
      </c>
      <c r="B8" s="20" t="s">
        <v>74</v>
      </c>
      <c r="C8" s="20" t="s">
        <v>75</v>
      </c>
      <c r="D8" s="20" t="s">
        <v>32</v>
      </c>
      <c r="E8" s="33" t="s">
        <v>1</v>
      </c>
      <c r="F8" s="20" t="s">
        <v>33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1"/>
      <c r="IE8" s="31"/>
      <c r="IF8" s="31"/>
      <c r="IG8" s="31"/>
      <c r="IH8" s="31"/>
      <c r="II8" s="31"/>
      <c r="IJ8" s="31"/>
      <c r="IK8" s="31"/>
      <c r="IL8" s="32"/>
      <c r="IM8" s="32"/>
    </row>
    <row r="9" spans="1:247" ht="10.5" customHeight="1">
      <c r="A9" s="21" t="s">
        <v>45</v>
      </c>
      <c r="B9" s="34">
        <v>169018.56</v>
      </c>
      <c r="C9" s="35">
        <v>3848.69</v>
      </c>
      <c r="D9" s="21">
        <f t="shared" ref="D9:D14" si="2">AVERAGE(B9:C9)</f>
        <v>86433.625</v>
      </c>
      <c r="E9" s="36">
        <v>1</v>
      </c>
      <c r="F9" s="21">
        <f t="shared" ref="F9:F13" si="3">E9*D9</f>
        <v>86433.625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1"/>
      <c r="IE9" s="31"/>
      <c r="IF9" s="31"/>
      <c r="IG9" s="31"/>
      <c r="IH9" s="31"/>
      <c r="II9" s="31"/>
      <c r="IJ9" s="31"/>
      <c r="IK9" s="31"/>
      <c r="IL9" s="32"/>
      <c r="IM9" s="32"/>
    </row>
    <row r="10" spans="1:247" ht="10.5" customHeight="1">
      <c r="A10" s="21" t="s">
        <v>46</v>
      </c>
      <c r="B10" s="34">
        <v>6107295.2000000002</v>
      </c>
      <c r="C10" s="35">
        <v>1566429.57</v>
      </c>
      <c r="D10" s="21">
        <f t="shared" si="2"/>
        <v>3836862.3850000002</v>
      </c>
      <c r="E10" s="36">
        <v>1</v>
      </c>
      <c r="F10" s="21">
        <f t="shared" si="3"/>
        <v>3836862.3850000002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1"/>
      <c r="IB10" s="31"/>
      <c r="IC10" s="31"/>
      <c r="ID10" s="31"/>
      <c r="IE10" s="31"/>
      <c r="IF10" s="31"/>
      <c r="IG10" s="31"/>
      <c r="IH10" s="31"/>
      <c r="II10" s="32"/>
      <c r="IJ10" s="32"/>
      <c r="IK10" s="32"/>
      <c r="IL10" s="32"/>
      <c r="IM10" s="32"/>
    </row>
    <row r="11" spans="1:247" ht="10.5" customHeight="1">
      <c r="A11" s="21" t="s">
        <v>76</v>
      </c>
      <c r="B11" s="34">
        <v>4080715.27</v>
      </c>
      <c r="C11" s="35">
        <v>1729899.49</v>
      </c>
      <c r="D11" s="21">
        <f t="shared" si="2"/>
        <v>2905307.38</v>
      </c>
      <c r="E11" s="36">
        <v>0</v>
      </c>
      <c r="F11" s="21">
        <f t="shared" si="3"/>
        <v>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1"/>
      <c r="IB11" s="31"/>
      <c r="IC11" s="31"/>
      <c r="ID11" s="31"/>
      <c r="IE11" s="31"/>
      <c r="IF11" s="31"/>
      <c r="IG11" s="31"/>
      <c r="IH11" s="31"/>
      <c r="II11" s="32"/>
      <c r="IJ11" s="32"/>
      <c r="IK11" s="32"/>
      <c r="IL11" s="32"/>
      <c r="IM11" s="32"/>
    </row>
    <row r="12" spans="1:247" ht="10.5" customHeight="1">
      <c r="A12" s="21" t="s">
        <v>77</v>
      </c>
      <c r="B12" s="34">
        <v>1440000</v>
      </c>
      <c r="C12" s="35">
        <v>2250000</v>
      </c>
      <c r="D12" s="21">
        <f t="shared" si="2"/>
        <v>1845000</v>
      </c>
      <c r="E12" s="36">
        <v>1</v>
      </c>
      <c r="F12" s="21">
        <f t="shared" ref="F12" si="4">E12*D12</f>
        <v>1845000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1"/>
      <c r="IB12" s="31"/>
      <c r="IC12" s="31"/>
      <c r="ID12" s="31"/>
      <c r="IE12" s="31"/>
      <c r="IF12" s="31"/>
      <c r="IG12" s="31"/>
      <c r="IH12" s="31"/>
      <c r="II12" s="32"/>
      <c r="IJ12" s="32"/>
      <c r="IK12" s="32"/>
      <c r="IL12" s="32"/>
      <c r="IM12" s="32"/>
    </row>
    <row r="13" spans="1:247" ht="10.5" customHeight="1">
      <c r="A13" s="21" t="s">
        <v>51</v>
      </c>
      <c r="B13" s="34">
        <f>24000+600000+258000+253200+253200</f>
        <v>1388400</v>
      </c>
      <c r="C13" s="35">
        <f>24000+600000+258000+253200+253200</f>
        <v>1388400</v>
      </c>
      <c r="D13" s="21">
        <f t="shared" si="2"/>
        <v>1388400</v>
      </c>
      <c r="E13" s="36">
        <v>1</v>
      </c>
      <c r="F13" s="21">
        <f t="shared" si="3"/>
        <v>1388400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1"/>
      <c r="IB13" s="31"/>
      <c r="IC13" s="31"/>
      <c r="ID13" s="31"/>
      <c r="IE13" s="31"/>
      <c r="IF13" s="31"/>
      <c r="IG13" s="31"/>
      <c r="IH13" s="31"/>
      <c r="II13" s="32"/>
      <c r="IJ13" s="32"/>
      <c r="IK13" s="32"/>
      <c r="IL13" s="32"/>
      <c r="IM13" s="32"/>
    </row>
    <row r="14" spans="1:247" ht="10.5" customHeight="1">
      <c r="A14" s="21" t="s">
        <v>34</v>
      </c>
      <c r="B14" s="34">
        <v>-187384</v>
      </c>
      <c r="C14" s="34">
        <v>-270110</v>
      </c>
      <c r="D14" s="21">
        <f t="shared" si="2"/>
        <v>-228747</v>
      </c>
      <c r="E14" s="36">
        <v>1</v>
      </c>
      <c r="F14" s="21">
        <f>E14*D14</f>
        <v>-228747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1"/>
      <c r="IB14" s="31"/>
      <c r="IC14" s="31"/>
      <c r="ID14" s="31"/>
      <c r="IE14" s="31"/>
      <c r="IF14" s="31"/>
      <c r="IG14" s="31"/>
      <c r="IH14" s="31"/>
      <c r="II14" s="32"/>
      <c r="IJ14" s="32"/>
      <c r="IK14" s="32"/>
      <c r="IL14" s="32"/>
      <c r="IM14" s="32"/>
    </row>
    <row r="15" spans="1:247" ht="10.5" customHeight="1">
      <c r="A15" s="20" t="s">
        <v>78</v>
      </c>
      <c r="B15" s="20" t="s">
        <v>75</v>
      </c>
      <c r="C15" s="20" t="s">
        <v>80</v>
      </c>
      <c r="D15" s="20" t="s">
        <v>32</v>
      </c>
      <c r="E15" s="33" t="s">
        <v>1</v>
      </c>
      <c r="F15" s="20" t="s">
        <v>33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1"/>
      <c r="IE15" s="31"/>
      <c r="IF15" s="31"/>
      <c r="IG15" s="31"/>
      <c r="IH15" s="31"/>
      <c r="II15" s="31"/>
      <c r="IJ15" s="31"/>
      <c r="IK15" s="31"/>
      <c r="IL15" s="32"/>
      <c r="IM15" s="32"/>
    </row>
    <row r="16" spans="1:247" ht="10.5" customHeight="1">
      <c r="A16" s="21" t="s">
        <v>81</v>
      </c>
      <c r="B16" s="34">
        <v>1448366</v>
      </c>
      <c r="C16" s="35">
        <v>1695873</v>
      </c>
      <c r="D16" s="21">
        <f>AVERAGE(B16:C16)</f>
        <v>1572119.5</v>
      </c>
      <c r="E16" s="36">
        <v>0</v>
      </c>
      <c r="F16" s="21">
        <f t="shared" ref="F16:F18" si="5">E16*D16</f>
        <v>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1"/>
      <c r="IE16" s="31"/>
      <c r="IF16" s="31"/>
      <c r="IG16" s="31"/>
      <c r="IH16" s="31"/>
      <c r="II16" s="31"/>
      <c r="IJ16" s="31"/>
      <c r="IK16" s="31"/>
      <c r="IL16" s="32"/>
      <c r="IM16" s="32"/>
    </row>
    <row r="17" spans="1:247" ht="10.5" customHeight="1">
      <c r="A17" s="21" t="s">
        <v>48</v>
      </c>
      <c r="B17" s="34">
        <v>88370</v>
      </c>
      <c r="C17" s="35">
        <v>399540</v>
      </c>
      <c r="D17" s="21">
        <f>AVERAGE(B17:C17)</f>
        <v>243955</v>
      </c>
      <c r="E17" s="36">
        <v>0</v>
      </c>
      <c r="F17" s="21">
        <f t="shared" si="5"/>
        <v>0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1"/>
      <c r="IB17" s="31"/>
      <c r="IC17" s="31"/>
      <c r="ID17" s="31"/>
      <c r="IE17" s="31"/>
      <c r="IF17" s="31"/>
      <c r="IG17" s="31"/>
      <c r="IH17" s="31"/>
      <c r="II17" s="32"/>
      <c r="IJ17" s="32"/>
      <c r="IK17" s="32"/>
      <c r="IL17" s="32"/>
      <c r="IM17" s="32"/>
    </row>
    <row r="18" spans="1:247" ht="10.5" customHeight="1">
      <c r="A18" s="21" t="s">
        <v>82</v>
      </c>
      <c r="B18" s="34">
        <v>0</v>
      </c>
      <c r="C18" s="35">
        <v>-200000</v>
      </c>
      <c r="D18" s="21">
        <f>AVERAGE(B18:C18)</f>
        <v>-100000</v>
      </c>
      <c r="E18" s="36">
        <v>0</v>
      </c>
      <c r="F18" s="21">
        <f t="shared" si="5"/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1"/>
      <c r="IB18" s="31"/>
      <c r="IC18" s="31"/>
      <c r="ID18" s="31"/>
      <c r="IE18" s="31"/>
      <c r="IF18" s="31"/>
      <c r="IG18" s="31"/>
      <c r="IH18" s="31"/>
      <c r="II18" s="32"/>
      <c r="IJ18" s="32"/>
      <c r="IK18" s="32"/>
      <c r="IL18" s="32"/>
      <c r="IM18" s="32"/>
    </row>
    <row r="19" spans="1:247" ht="10.5" customHeight="1">
      <c r="A19" s="21" t="s">
        <v>79</v>
      </c>
      <c r="B19" s="34">
        <v>-248958</v>
      </c>
      <c r="C19" s="34">
        <v>-343972</v>
      </c>
      <c r="D19" s="21">
        <f>AVERAGE(B19:C19)</f>
        <v>-296465</v>
      </c>
      <c r="E19" s="36">
        <v>0</v>
      </c>
      <c r="F19" s="21">
        <f>E19*D19</f>
        <v>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1"/>
      <c r="IB19" s="31"/>
      <c r="IC19" s="31"/>
      <c r="ID19" s="31"/>
      <c r="IE19" s="31"/>
      <c r="IF19" s="31"/>
      <c r="IG19" s="31"/>
      <c r="IH19" s="31"/>
      <c r="II19" s="32"/>
      <c r="IJ19" s="32"/>
      <c r="IK19" s="32"/>
      <c r="IL19" s="32"/>
      <c r="IM19" s="32"/>
    </row>
    <row r="20" spans="1:247" ht="10.5" customHeight="1">
      <c r="A20" s="20" t="s">
        <v>83</v>
      </c>
      <c r="B20" s="20" t="s">
        <v>75</v>
      </c>
      <c r="C20" s="20" t="s">
        <v>80</v>
      </c>
      <c r="D20" s="20" t="s">
        <v>32</v>
      </c>
      <c r="E20" s="33" t="s">
        <v>1</v>
      </c>
      <c r="F20" s="20" t="s">
        <v>33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1"/>
      <c r="IE20" s="31"/>
      <c r="IF20" s="31"/>
      <c r="IG20" s="31"/>
      <c r="IH20" s="31"/>
      <c r="II20" s="31"/>
      <c r="IJ20" s="31"/>
      <c r="IK20" s="31"/>
      <c r="IL20" s="32"/>
      <c r="IM20" s="32"/>
    </row>
    <row r="21" spans="1:247" ht="10.5" customHeight="1">
      <c r="A21" s="21" t="s">
        <v>48</v>
      </c>
      <c r="B21" s="34">
        <v>49841</v>
      </c>
      <c r="C21" s="35">
        <v>255445</v>
      </c>
      <c r="D21" s="21">
        <f>AVERAGE(B21:C21)</f>
        <v>152643</v>
      </c>
      <c r="E21" s="36">
        <v>0</v>
      </c>
      <c r="F21" s="21">
        <f t="shared" ref="F21" si="6">E21*D21</f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1"/>
      <c r="IB21" s="31"/>
      <c r="IC21" s="31"/>
      <c r="ID21" s="31"/>
      <c r="IE21" s="31"/>
      <c r="IF21" s="31"/>
      <c r="IG21" s="31"/>
      <c r="IH21" s="31"/>
      <c r="II21" s="32"/>
      <c r="IJ21" s="32"/>
      <c r="IK21" s="32"/>
      <c r="IL21" s="32"/>
      <c r="IM21" s="32"/>
    </row>
    <row r="22" spans="1:247" ht="10.5" customHeight="1">
      <c r="A22" s="21" t="s">
        <v>79</v>
      </c>
      <c r="B22" s="34">
        <v>0</v>
      </c>
      <c r="C22" s="34">
        <v>0</v>
      </c>
      <c r="D22" s="21">
        <f>AVERAGE(B22:C22)</f>
        <v>0</v>
      </c>
      <c r="E22" s="36">
        <v>0</v>
      </c>
      <c r="F22" s="21">
        <f>E22*D22</f>
        <v>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1"/>
      <c r="IB22" s="31"/>
      <c r="IC22" s="31"/>
      <c r="ID22" s="31"/>
      <c r="IE22" s="31"/>
      <c r="IF22" s="31"/>
      <c r="IG22" s="31"/>
      <c r="IH22" s="31"/>
      <c r="II22" s="32"/>
      <c r="IJ22" s="32"/>
      <c r="IK22" s="32"/>
      <c r="IL22" s="32"/>
      <c r="IM22" s="32"/>
    </row>
    <row r="23" spans="1:247" ht="10.5" customHeight="1">
      <c r="A23" s="20" t="s">
        <v>84</v>
      </c>
      <c r="B23" s="20" t="s">
        <v>75</v>
      </c>
      <c r="C23" s="20" t="s">
        <v>80</v>
      </c>
      <c r="D23" s="20" t="s">
        <v>32</v>
      </c>
      <c r="E23" s="33" t="s">
        <v>1</v>
      </c>
      <c r="F23" s="20" t="s">
        <v>33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1"/>
      <c r="IE23" s="31"/>
      <c r="IF23" s="31"/>
      <c r="IG23" s="31"/>
      <c r="IH23" s="31"/>
      <c r="II23" s="31"/>
      <c r="IJ23" s="31"/>
      <c r="IK23" s="31"/>
      <c r="IL23" s="32"/>
      <c r="IM23" s="32"/>
    </row>
    <row r="24" spans="1:247" ht="10.5" customHeight="1">
      <c r="A24" s="21" t="s">
        <v>85</v>
      </c>
      <c r="B24" s="34">
        <v>29450194</v>
      </c>
      <c r="C24" s="35">
        <v>24125498</v>
      </c>
      <c r="D24" s="21">
        <f>AVERAGE(B24:C24)</f>
        <v>26787846</v>
      </c>
      <c r="E24" s="36">
        <v>0</v>
      </c>
      <c r="F24" s="21">
        <f t="shared" ref="F24:F26" si="7">E24*D24</f>
        <v>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1"/>
      <c r="IE24" s="31"/>
      <c r="IF24" s="31"/>
      <c r="IG24" s="31"/>
      <c r="IH24" s="31"/>
      <c r="II24" s="31"/>
      <c r="IJ24" s="31"/>
      <c r="IK24" s="31"/>
      <c r="IL24" s="32"/>
      <c r="IM24" s="32"/>
    </row>
    <row r="25" spans="1:247" ht="10.5" customHeight="1">
      <c r="A25" s="21" t="s">
        <v>48</v>
      </c>
      <c r="B25" s="34">
        <v>72296</v>
      </c>
      <c r="C25" s="35">
        <v>105256</v>
      </c>
      <c r="D25" s="21">
        <f>AVERAGE(B25:C25)</f>
        <v>88776</v>
      </c>
      <c r="E25" s="36">
        <v>0</v>
      </c>
      <c r="F25" s="21">
        <f t="shared" si="7"/>
        <v>0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1"/>
      <c r="IB25" s="31"/>
      <c r="IC25" s="31"/>
      <c r="ID25" s="31"/>
      <c r="IE25" s="31"/>
      <c r="IF25" s="31"/>
      <c r="IG25" s="31"/>
      <c r="IH25" s="31"/>
      <c r="II25" s="32"/>
      <c r="IJ25" s="32"/>
      <c r="IK25" s="32"/>
      <c r="IL25" s="32"/>
      <c r="IM25" s="32"/>
    </row>
    <row r="26" spans="1:247" ht="10.5" customHeight="1">
      <c r="A26" s="21" t="s">
        <v>82</v>
      </c>
      <c r="B26" s="34">
        <v>-200000</v>
      </c>
      <c r="C26" s="35">
        <v>-2828520</v>
      </c>
      <c r="D26" s="21">
        <f>AVERAGE(B26:C26)</f>
        <v>-1514260</v>
      </c>
      <c r="E26" s="36">
        <v>0</v>
      </c>
      <c r="F26" s="21">
        <f t="shared" si="7"/>
        <v>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1"/>
      <c r="IB26" s="31"/>
      <c r="IC26" s="31"/>
      <c r="ID26" s="31"/>
      <c r="IE26" s="31"/>
      <c r="IF26" s="31"/>
      <c r="IG26" s="31"/>
      <c r="IH26" s="31"/>
      <c r="II26" s="32"/>
      <c r="IJ26" s="32"/>
      <c r="IK26" s="32"/>
      <c r="IL26" s="32"/>
      <c r="IM26" s="32"/>
    </row>
    <row r="27" spans="1:247" ht="10.5" customHeight="1">
      <c r="A27" s="21" t="s">
        <v>79</v>
      </c>
      <c r="B27" s="34">
        <v>-10127175</v>
      </c>
      <c r="C27" s="34">
        <v>-7473141</v>
      </c>
      <c r="D27" s="21">
        <f>AVERAGE(B27:C27)</f>
        <v>-8800158</v>
      </c>
      <c r="E27" s="36">
        <v>0</v>
      </c>
      <c r="F27" s="21">
        <f>E27*D27</f>
        <v>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1"/>
      <c r="IB27" s="31"/>
      <c r="IC27" s="31"/>
      <c r="ID27" s="31"/>
      <c r="IE27" s="31"/>
      <c r="IF27" s="31"/>
      <c r="IG27" s="31"/>
      <c r="IH27" s="31"/>
      <c r="II27" s="32"/>
      <c r="IJ27" s="32"/>
      <c r="IK27" s="32"/>
      <c r="IL27" s="32"/>
      <c r="IM27" s="32"/>
    </row>
    <row r="28" spans="1:247" ht="10.5" customHeight="1">
      <c r="A28" s="20" t="s">
        <v>86</v>
      </c>
      <c r="B28" s="20" t="s">
        <v>75</v>
      </c>
      <c r="C28" s="20" t="s">
        <v>80</v>
      </c>
      <c r="D28" s="20" t="s">
        <v>32</v>
      </c>
      <c r="E28" s="33" t="s">
        <v>1</v>
      </c>
      <c r="F28" s="20" t="s">
        <v>33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1"/>
      <c r="IE28" s="31"/>
      <c r="IF28" s="31"/>
      <c r="IG28" s="31"/>
      <c r="IH28" s="31"/>
      <c r="II28" s="31"/>
      <c r="IJ28" s="31"/>
      <c r="IK28" s="31"/>
      <c r="IL28" s="32"/>
      <c r="IM28" s="32"/>
    </row>
    <row r="29" spans="1:247" ht="10.5" customHeight="1">
      <c r="A29" s="21" t="s">
        <v>85</v>
      </c>
      <c r="B29" s="34">
        <v>9020197</v>
      </c>
      <c r="C29" s="35">
        <v>8530800</v>
      </c>
      <c r="D29" s="21">
        <f>AVERAGE(B29:C29)</f>
        <v>8775498.5</v>
      </c>
      <c r="E29" s="36">
        <v>0</v>
      </c>
      <c r="F29" s="21">
        <f t="shared" ref="F29:F31" si="8">E29*D29</f>
        <v>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1"/>
      <c r="IE29" s="31"/>
      <c r="IF29" s="31"/>
      <c r="IG29" s="31"/>
      <c r="IH29" s="31"/>
      <c r="II29" s="31"/>
      <c r="IJ29" s="31"/>
      <c r="IK29" s="31"/>
      <c r="IL29" s="32"/>
      <c r="IM29" s="32"/>
    </row>
    <row r="30" spans="1:247" ht="10.5" customHeight="1">
      <c r="A30" s="21" t="s">
        <v>48</v>
      </c>
      <c r="B30" s="34">
        <v>33388</v>
      </c>
      <c r="C30" s="35">
        <v>30956</v>
      </c>
      <c r="D30" s="21">
        <f>AVERAGE(B30:C30)</f>
        <v>32172</v>
      </c>
      <c r="E30" s="36">
        <v>0</v>
      </c>
      <c r="F30" s="21">
        <f t="shared" si="8"/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1"/>
      <c r="IB30" s="31"/>
      <c r="IC30" s="31"/>
      <c r="ID30" s="31"/>
      <c r="IE30" s="31"/>
      <c r="IF30" s="31"/>
      <c r="IG30" s="31"/>
      <c r="IH30" s="31"/>
      <c r="II30" s="32"/>
      <c r="IJ30" s="32"/>
      <c r="IK30" s="32"/>
      <c r="IL30" s="32"/>
      <c r="IM30" s="32"/>
    </row>
    <row r="31" spans="1:247" ht="10.5" customHeight="1">
      <c r="A31" s="21" t="s">
        <v>82</v>
      </c>
      <c r="B31" s="34">
        <v>-200000</v>
      </c>
      <c r="C31" s="35">
        <v>0</v>
      </c>
      <c r="D31" s="21">
        <f>AVERAGE(B31:C31)</f>
        <v>-100000</v>
      </c>
      <c r="E31" s="36">
        <v>0</v>
      </c>
      <c r="F31" s="21">
        <f t="shared" si="8"/>
        <v>0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1"/>
      <c r="IB31" s="31"/>
      <c r="IC31" s="31"/>
      <c r="ID31" s="31"/>
      <c r="IE31" s="31"/>
      <c r="IF31" s="31"/>
      <c r="IG31" s="31"/>
      <c r="IH31" s="31"/>
      <c r="II31" s="32"/>
      <c r="IJ31" s="32"/>
      <c r="IK31" s="32"/>
      <c r="IL31" s="32"/>
      <c r="IM31" s="32"/>
    </row>
    <row r="32" spans="1:247" ht="10.5" customHeight="1">
      <c r="A32" s="21" t="s">
        <v>79</v>
      </c>
      <c r="B32" s="34">
        <v>-2746266</v>
      </c>
      <c r="C32" s="34">
        <v>-2418850</v>
      </c>
      <c r="D32" s="21">
        <f>AVERAGE(B32:C32)</f>
        <v>-2582558</v>
      </c>
      <c r="E32" s="36">
        <v>0</v>
      </c>
      <c r="F32" s="21">
        <f>E32*D32</f>
        <v>0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1"/>
      <c r="IB32" s="31"/>
      <c r="IC32" s="31"/>
      <c r="ID32" s="31"/>
      <c r="IE32" s="31"/>
      <c r="IF32" s="31"/>
      <c r="IG32" s="31"/>
      <c r="IH32" s="31"/>
      <c r="II32" s="32"/>
      <c r="IJ32" s="32"/>
      <c r="IK32" s="32"/>
      <c r="IL32" s="32"/>
      <c r="IM32" s="32"/>
    </row>
    <row r="33" spans="1:247" ht="10.5" customHeight="1">
      <c r="A33" s="20" t="s">
        <v>87</v>
      </c>
      <c r="B33" s="20" t="s">
        <v>75</v>
      </c>
      <c r="C33" s="20" t="s">
        <v>80</v>
      </c>
      <c r="D33" s="20" t="s">
        <v>32</v>
      </c>
      <c r="E33" s="33" t="s">
        <v>1</v>
      </c>
      <c r="F33" s="20" t="s">
        <v>33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1"/>
      <c r="IE33" s="31"/>
      <c r="IF33" s="31"/>
      <c r="IG33" s="31"/>
      <c r="IH33" s="31"/>
      <c r="II33" s="31"/>
      <c r="IJ33" s="31"/>
      <c r="IK33" s="31"/>
      <c r="IL33" s="32"/>
      <c r="IM33" s="32"/>
    </row>
    <row r="34" spans="1:247" ht="10.5" customHeight="1">
      <c r="A34" s="21" t="s">
        <v>85</v>
      </c>
      <c r="B34" s="34">
        <v>258000</v>
      </c>
      <c r="C34" s="35">
        <v>0</v>
      </c>
      <c r="D34" s="21">
        <f>AVERAGE(B34:C34)</f>
        <v>129000</v>
      </c>
      <c r="E34" s="36">
        <v>0</v>
      </c>
      <c r="F34" s="21">
        <f t="shared" ref="F34:F36" si="9">E34*D34</f>
        <v>0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1"/>
      <c r="IE34" s="31"/>
      <c r="IF34" s="31"/>
      <c r="IG34" s="31"/>
      <c r="IH34" s="31"/>
      <c r="II34" s="31"/>
      <c r="IJ34" s="31"/>
      <c r="IK34" s="31"/>
      <c r="IL34" s="32"/>
      <c r="IM34" s="32"/>
    </row>
    <row r="35" spans="1:247" ht="10.5" customHeight="1">
      <c r="A35" s="21" t="s">
        <v>48</v>
      </c>
      <c r="B35" s="34">
        <v>787185</v>
      </c>
      <c r="C35" s="35">
        <v>1493046</v>
      </c>
      <c r="D35" s="21">
        <f>AVERAGE(B35:C35)</f>
        <v>1140115.5</v>
      </c>
      <c r="E35" s="36">
        <v>0</v>
      </c>
      <c r="F35" s="21">
        <f t="shared" si="9"/>
        <v>0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1"/>
      <c r="IB35" s="31"/>
      <c r="IC35" s="31"/>
      <c r="ID35" s="31"/>
      <c r="IE35" s="31"/>
      <c r="IF35" s="31"/>
      <c r="IG35" s="31"/>
      <c r="IH35" s="31"/>
      <c r="II35" s="32"/>
      <c r="IJ35" s="32"/>
      <c r="IK35" s="32"/>
      <c r="IL35" s="32"/>
      <c r="IM35" s="32"/>
    </row>
    <row r="36" spans="1:247" ht="10.5" customHeight="1">
      <c r="A36" s="21" t="s">
        <v>82</v>
      </c>
      <c r="B36" s="34">
        <v>8400</v>
      </c>
      <c r="C36" s="35">
        <v>25200</v>
      </c>
      <c r="D36" s="21">
        <f>AVERAGE(B36:C36)</f>
        <v>16800</v>
      </c>
      <c r="E36" s="36">
        <v>0</v>
      </c>
      <c r="F36" s="21">
        <f t="shared" si="9"/>
        <v>0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1"/>
      <c r="IB36" s="31"/>
      <c r="IC36" s="31"/>
      <c r="ID36" s="31"/>
      <c r="IE36" s="31"/>
      <c r="IF36" s="31"/>
      <c r="IG36" s="31"/>
      <c r="IH36" s="31"/>
      <c r="II36" s="32"/>
      <c r="IJ36" s="32"/>
      <c r="IK36" s="32"/>
      <c r="IL36" s="32"/>
      <c r="IM36" s="32"/>
    </row>
    <row r="37" spans="1:247" ht="10.5" customHeight="1">
      <c r="A37" s="21" t="s">
        <v>79</v>
      </c>
      <c r="B37" s="34">
        <v>-96079</v>
      </c>
      <c r="C37" s="34">
        <v>-258577</v>
      </c>
      <c r="D37" s="21">
        <f>AVERAGE(B37:C37)</f>
        <v>-177328</v>
      </c>
      <c r="E37" s="36">
        <v>0</v>
      </c>
      <c r="F37" s="21">
        <f>E37*D37</f>
        <v>0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1"/>
      <c r="IB37" s="31"/>
      <c r="IC37" s="31"/>
      <c r="ID37" s="31"/>
      <c r="IE37" s="31"/>
      <c r="IF37" s="31"/>
      <c r="IG37" s="31"/>
      <c r="IH37" s="31"/>
      <c r="II37" s="32"/>
      <c r="IJ37" s="32"/>
      <c r="IK37" s="32"/>
      <c r="IL37" s="32"/>
      <c r="IM37" s="32"/>
    </row>
    <row r="38" spans="1:247" ht="10.5" customHeight="1">
      <c r="A38" s="37" t="s">
        <v>35</v>
      </c>
      <c r="B38" s="38"/>
      <c r="C38" s="39"/>
      <c r="D38" s="39"/>
      <c r="E38" s="40"/>
      <c r="F38" s="41">
        <f>+SUM(F3:F37)</f>
        <v>14267353.295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1"/>
      <c r="IE38" s="31"/>
      <c r="IF38" s="31"/>
      <c r="IG38" s="31"/>
      <c r="IH38" s="31"/>
      <c r="II38" s="31"/>
      <c r="IJ38" s="31"/>
      <c r="IK38" s="31"/>
      <c r="IL38" s="32"/>
      <c r="IM38" s="32"/>
    </row>
    <row r="39" spans="1:247" ht="10.5" customHeight="1">
      <c r="A39" s="22" t="s">
        <v>36</v>
      </c>
      <c r="B39" s="42"/>
      <c r="C39" s="43"/>
      <c r="D39" s="43"/>
      <c r="E39" s="44"/>
      <c r="F39" s="45">
        <f>F38/12</f>
        <v>1188946.1079166667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1"/>
      <c r="IE39" s="31"/>
      <c r="IF39" s="31"/>
      <c r="IG39" s="31"/>
      <c r="IH39" s="31"/>
      <c r="II39" s="31"/>
      <c r="IJ39" s="31"/>
      <c r="IK39" s="31"/>
      <c r="IL39" s="32"/>
      <c r="IM39" s="32"/>
    </row>
    <row r="40" spans="1:247" ht="10.5" customHeight="1">
      <c r="A40" s="22" t="s">
        <v>37</v>
      </c>
      <c r="B40" s="42"/>
      <c r="C40" s="43"/>
      <c r="D40" s="43"/>
      <c r="E40" s="44"/>
      <c r="F40" s="46">
        <f>RTR!J9</f>
        <v>1379258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1"/>
      <c r="IE40" s="31"/>
      <c r="IF40" s="31"/>
      <c r="IG40" s="31"/>
      <c r="IH40" s="31"/>
      <c r="II40" s="31"/>
      <c r="IJ40" s="31"/>
      <c r="IK40" s="31"/>
      <c r="IL40" s="32"/>
      <c r="IM40" s="32"/>
    </row>
    <row r="41" spans="1:247" ht="10.5" customHeight="1">
      <c r="A41" s="22" t="s">
        <v>38</v>
      </c>
      <c r="B41" s="47"/>
      <c r="C41" s="48"/>
      <c r="D41" s="48"/>
      <c r="E41" s="49"/>
      <c r="F41" s="50">
        <v>1.25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1"/>
      <c r="IE41" s="31"/>
      <c r="IF41" s="31"/>
      <c r="IG41" s="31"/>
      <c r="IH41" s="31"/>
      <c r="II41" s="31"/>
      <c r="IJ41" s="31"/>
      <c r="IK41" s="31"/>
      <c r="IL41" s="32"/>
      <c r="IM41" s="32"/>
    </row>
    <row r="42" spans="1:247" ht="10.5" customHeight="1">
      <c r="A42" s="22" t="s">
        <v>39</v>
      </c>
      <c r="B42" s="42"/>
      <c r="C42" s="43"/>
      <c r="D42" s="43"/>
      <c r="E42" s="44"/>
      <c r="F42" s="51">
        <f>(F39*F41)-F40</f>
        <v>106924.63489583321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1"/>
      <c r="IE42" s="31"/>
      <c r="IF42" s="31"/>
      <c r="IG42" s="31"/>
      <c r="IH42" s="31"/>
      <c r="II42" s="31"/>
      <c r="IJ42" s="31"/>
      <c r="IK42" s="31"/>
      <c r="IL42" s="32"/>
      <c r="IM42" s="32"/>
    </row>
    <row r="43" spans="1:247" ht="10.5" customHeight="1">
      <c r="A43" s="22" t="s">
        <v>40</v>
      </c>
      <c r="B43" s="42"/>
      <c r="C43" s="43"/>
      <c r="D43" s="43"/>
      <c r="E43" s="44"/>
      <c r="F43" s="22">
        <v>120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1"/>
      <c r="IE43" s="31"/>
      <c r="IF43" s="31"/>
      <c r="IG43" s="31"/>
      <c r="IH43" s="31"/>
      <c r="II43" s="31"/>
      <c r="IJ43" s="31"/>
      <c r="IK43" s="31"/>
      <c r="IL43" s="32"/>
      <c r="IM43" s="32"/>
    </row>
    <row r="44" spans="1:247" ht="10.5" customHeight="1">
      <c r="A44" s="22" t="s">
        <v>41</v>
      </c>
      <c r="B44" s="42"/>
      <c r="C44" s="43"/>
      <c r="D44" s="43"/>
      <c r="E44" s="44"/>
      <c r="F44" s="50">
        <v>0.105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1"/>
      <c r="IE44" s="31"/>
      <c r="IF44" s="31"/>
      <c r="IG44" s="31"/>
      <c r="IH44" s="31"/>
      <c r="II44" s="31"/>
      <c r="IJ44" s="31"/>
      <c r="IK44" s="31"/>
      <c r="IL44" s="32"/>
      <c r="IM44" s="32"/>
    </row>
    <row r="45" spans="1:247" ht="10.5" customHeight="1">
      <c r="A45" s="22" t="s">
        <v>42</v>
      </c>
      <c r="B45" s="42"/>
      <c r="C45" s="43"/>
      <c r="D45" s="43"/>
      <c r="E45" s="44"/>
      <c r="F45" s="52">
        <f>PMT(F44/12,F43,-100000)</f>
        <v>1349.3499677554628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1"/>
      <c r="IE45" s="31"/>
      <c r="IF45" s="31"/>
      <c r="IG45" s="31"/>
      <c r="IH45" s="31"/>
      <c r="II45" s="31"/>
      <c r="IJ45" s="31"/>
      <c r="IK45" s="31"/>
      <c r="IL45" s="32"/>
      <c r="IM45" s="32"/>
    </row>
    <row r="46" spans="1:247" ht="10.5" customHeight="1">
      <c r="A46" s="22" t="s">
        <v>43</v>
      </c>
      <c r="B46" s="42"/>
      <c r="C46" s="43"/>
      <c r="D46" s="43"/>
      <c r="E46" s="44"/>
      <c r="F46" s="64">
        <f>F42/F45</f>
        <v>79.241588506274553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1"/>
      <c r="IE46" s="31"/>
      <c r="IF46" s="31"/>
      <c r="IG46" s="31"/>
      <c r="IH46" s="31"/>
      <c r="II46" s="31"/>
      <c r="IJ46" s="31"/>
      <c r="IK46" s="31"/>
      <c r="IL46" s="32"/>
      <c r="IM46" s="32"/>
    </row>
    <row r="47" spans="1:247" ht="10.5" customHeight="1">
      <c r="A47" s="53" t="s">
        <v>44</v>
      </c>
      <c r="B47" s="54"/>
      <c r="C47" s="54"/>
      <c r="D47" s="54"/>
      <c r="E47" s="54"/>
      <c r="F47" s="55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1"/>
      <c r="IE47" s="31"/>
      <c r="IF47" s="31"/>
      <c r="IG47" s="31"/>
      <c r="IH47" s="31"/>
      <c r="II47" s="31"/>
      <c r="IJ47" s="31"/>
      <c r="IK47" s="31"/>
      <c r="IL47" s="32"/>
      <c r="IM47" s="32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9"/>
  <sheetViews>
    <sheetView zoomScale="136" zoomScaleNormal="136" workbookViewId="0">
      <selection activeCell="B6" sqref="B6"/>
    </sheetView>
  </sheetViews>
  <sheetFormatPr defaultColWidth="22.140625" defaultRowHeight="8.25" customHeight="1"/>
  <cols>
    <col min="1" max="1" width="5.42578125" style="24" customWidth="1"/>
    <col min="2" max="2" width="12.140625" style="24" bestFit="1" customWidth="1"/>
    <col min="3" max="3" width="15.28515625" style="24" bestFit="1" customWidth="1"/>
    <col min="4" max="4" width="16.140625" style="24" bestFit="1" customWidth="1"/>
    <col min="5" max="5" width="10.85546875" style="24" bestFit="1" customWidth="1"/>
    <col min="6" max="6" width="13.140625" style="24" bestFit="1" customWidth="1"/>
    <col min="7" max="8" width="9" style="24" customWidth="1"/>
    <col min="9" max="9" width="10.140625" style="24" customWidth="1"/>
    <col min="10" max="10" width="13.140625" style="24" customWidth="1"/>
    <col min="11" max="247" width="22.140625" style="24"/>
    <col min="248" max="16384" width="22.140625" style="25"/>
  </cols>
  <sheetData>
    <row r="1" spans="1:247" ht="8.25" customHeight="1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49</v>
      </c>
      <c r="I1" s="23" t="s">
        <v>9</v>
      </c>
      <c r="J1" s="23" t="s">
        <v>47</v>
      </c>
    </row>
    <row r="2" spans="1:247" s="60" customFormat="1" ht="8.25" customHeight="1">
      <c r="A2" s="61">
        <v>1</v>
      </c>
      <c r="B2" s="62">
        <v>13197653</v>
      </c>
      <c r="C2" s="61" t="s">
        <v>65</v>
      </c>
      <c r="D2" s="61" t="s">
        <v>66</v>
      </c>
      <c r="E2" s="62" t="s">
        <v>53</v>
      </c>
      <c r="F2" s="63">
        <v>65000000</v>
      </c>
      <c r="G2" s="62">
        <v>162</v>
      </c>
      <c r="H2" s="62">
        <v>22</v>
      </c>
      <c r="I2" s="62">
        <v>758143</v>
      </c>
      <c r="J2" s="62" t="s">
        <v>54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</row>
    <row r="3" spans="1:247" s="60" customFormat="1" ht="8.25" customHeight="1">
      <c r="A3" s="61">
        <v>2</v>
      </c>
      <c r="B3" s="62">
        <v>3429340</v>
      </c>
      <c r="C3" s="61" t="s">
        <v>65</v>
      </c>
      <c r="D3" s="61" t="s">
        <v>67</v>
      </c>
      <c r="E3" s="66" t="s">
        <v>53</v>
      </c>
      <c r="F3" s="63">
        <v>40000000</v>
      </c>
      <c r="G3" s="66">
        <v>120</v>
      </c>
      <c r="H3" s="66">
        <v>22</v>
      </c>
      <c r="I3" s="62">
        <v>517590</v>
      </c>
      <c r="J3" s="62" t="s">
        <v>54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</row>
    <row r="4" spans="1:247" s="60" customFormat="1" ht="8.25" customHeight="1">
      <c r="A4" s="61">
        <v>3</v>
      </c>
      <c r="B4" s="62">
        <v>50498395</v>
      </c>
      <c r="C4" s="61" t="s">
        <v>65</v>
      </c>
      <c r="D4" s="61" t="s">
        <v>64</v>
      </c>
      <c r="E4" s="66" t="s">
        <v>68</v>
      </c>
      <c r="F4" s="63">
        <v>1404598</v>
      </c>
      <c r="G4" s="66">
        <v>36</v>
      </c>
      <c r="H4" s="66">
        <v>24</v>
      </c>
      <c r="I4" s="62">
        <v>47326</v>
      </c>
      <c r="J4" s="62" t="s">
        <v>50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</row>
    <row r="5" spans="1:247" ht="8.25" customHeight="1">
      <c r="A5" s="61">
        <v>4</v>
      </c>
      <c r="B5" s="62">
        <v>62788878</v>
      </c>
      <c r="C5" s="61" t="s">
        <v>65</v>
      </c>
      <c r="D5" s="61" t="s">
        <v>64</v>
      </c>
      <c r="E5" s="62" t="s">
        <v>69</v>
      </c>
      <c r="F5" s="63">
        <v>600000</v>
      </c>
      <c r="G5" s="62">
        <v>48</v>
      </c>
      <c r="H5" s="62">
        <v>10</v>
      </c>
      <c r="I5" s="62">
        <v>15365</v>
      </c>
      <c r="J5" s="62" t="s">
        <v>54</v>
      </c>
    </row>
    <row r="6" spans="1:247" s="60" customFormat="1" ht="8.25" customHeight="1">
      <c r="A6" s="61">
        <v>6</v>
      </c>
      <c r="B6" s="62"/>
      <c r="C6" s="61" t="s">
        <v>65</v>
      </c>
      <c r="D6" s="61" t="s">
        <v>67</v>
      </c>
      <c r="E6" s="62" t="s">
        <v>53</v>
      </c>
      <c r="F6" s="63">
        <v>6400000</v>
      </c>
      <c r="G6" s="62"/>
      <c r="H6" s="62"/>
      <c r="I6" s="62">
        <v>88160</v>
      </c>
      <c r="J6" s="62" t="s">
        <v>54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</row>
    <row r="7" spans="1:247" s="60" customFormat="1" ht="8.25" customHeight="1">
      <c r="A7" s="61">
        <v>5</v>
      </c>
      <c r="B7" s="62">
        <v>2384600002480</v>
      </c>
      <c r="C7" s="61" t="s">
        <v>65</v>
      </c>
      <c r="D7" s="61" t="s">
        <v>70</v>
      </c>
      <c r="E7" s="62" t="s">
        <v>71</v>
      </c>
      <c r="F7" s="74"/>
      <c r="G7" s="65"/>
      <c r="H7" s="65"/>
      <c r="I7" s="65"/>
      <c r="J7" s="62" t="s">
        <v>54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</row>
    <row r="8" spans="1:247" s="60" customFormat="1" ht="8.25" customHeight="1">
      <c r="A8" s="61">
        <v>6</v>
      </c>
      <c r="B8" s="62">
        <v>3429608</v>
      </c>
      <c r="C8" s="61" t="s">
        <v>72</v>
      </c>
      <c r="D8" s="61" t="s">
        <v>67</v>
      </c>
      <c r="E8" s="62" t="s">
        <v>53</v>
      </c>
      <c r="F8" s="63">
        <v>20000000</v>
      </c>
      <c r="G8" s="62">
        <v>121</v>
      </c>
      <c r="H8" s="62">
        <v>22</v>
      </c>
      <c r="I8" s="62">
        <v>258795</v>
      </c>
      <c r="J8" s="62" t="s">
        <v>54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</row>
    <row r="9" spans="1:247" ht="8.25" customHeight="1">
      <c r="J9" s="26">
        <f>SUMIF(J2:J7,"Y",I2:I7)</f>
        <v>1379258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5" t="s">
        <v>10</v>
      </c>
      <c r="B1" s="75"/>
      <c r="C1" s="2"/>
    </row>
    <row r="2" spans="1:6" ht="14.25" customHeight="1">
      <c r="A2" s="75" t="s">
        <v>11</v>
      </c>
      <c r="B2" s="75"/>
      <c r="C2" s="2"/>
    </row>
    <row r="5" spans="1:6" ht="30">
      <c r="A5" s="3" t="s">
        <v>2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5"/>
  <sheetViews>
    <sheetView topLeftCell="A3" workbookViewId="0">
      <selection activeCell="N21" sqref="N21"/>
    </sheetView>
  </sheetViews>
  <sheetFormatPr defaultRowHeight="12.75"/>
  <cols>
    <col min="1" max="1" width="16.28515625" customWidth="1"/>
    <col min="2" max="2" width="15" customWidth="1"/>
    <col min="6" max="6" width="10.5703125" customWidth="1"/>
  </cols>
  <sheetData>
    <row r="1" spans="1:14" ht="37.5" customHeight="1">
      <c r="A1" s="73"/>
      <c r="B1" s="73"/>
      <c r="C1" s="73"/>
      <c r="D1" s="73"/>
      <c r="E1" s="73"/>
      <c r="F1" s="73"/>
      <c r="G1" s="73"/>
      <c r="H1" s="73"/>
      <c r="I1" s="76"/>
      <c r="J1" s="73"/>
      <c r="K1" s="73"/>
      <c r="L1" s="73"/>
      <c r="M1" s="73"/>
      <c r="N1" s="73"/>
    </row>
    <row r="2" spans="1:14" ht="21">
      <c r="A2" s="73"/>
      <c r="B2" s="77"/>
      <c r="C2" s="78" t="s">
        <v>65</v>
      </c>
      <c r="D2" s="79"/>
      <c r="E2" s="79"/>
      <c r="F2" s="79"/>
      <c r="G2" s="80"/>
      <c r="H2" s="73"/>
      <c r="I2" s="76"/>
      <c r="J2" s="73"/>
      <c r="K2" s="73"/>
      <c r="L2" s="73"/>
      <c r="M2" s="73"/>
      <c r="N2" s="73"/>
    </row>
    <row r="3" spans="1:14" ht="30">
      <c r="A3" s="81" t="s">
        <v>88</v>
      </c>
      <c r="B3" s="77"/>
      <c r="C3" s="82"/>
      <c r="D3" s="82"/>
      <c r="E3" s="83"/>
      <c r="F3" s="73"/>
      <c r="G3" s="73"/>
      <c r="H3" s="73"/>
      <c r="I3" s="76"/>
      <c r="J3" s="73"/>
      <c r="K3" s="73"/>
      <c r="L3" s="73"/>
      <c r="M3" s="73"/>
      <c r="N3" s="73"/>
    </row>
    <row r="4" spans="1:14" ht="15">
      <c r="A4" s="67"/>
      <c r="B4" s="68" t="s">
        <v>89</v>
      </c>
      <c r="C4" s="68" t="s">
        <v>90</v>
      </c>
      <c r="D4" s="68" t="s">
        <v>91</v>
      </c>
      <c r="E4" s="68" t="s">
        <v>92</v>
      </c>
      <c r="F4" s="68" t="s">
        <v>93</v>
      </c>
      <c r="G4" s="68" t="s">
        <v>94</v>
      </c>
      <c r="H4" s="68" t="s">
        <v>63</v>
      </c>
      <c r="I4" s="68" t="s">
        <v>55</v>
      </c>
      <c r="J4" s="68" t="s">
        <v>56</v>
      </c>
      <c r="K4" s="68" t="s">
        <v>62</v>
      </c>
      <c r="L4" s="68" t="s">
        <v>61</v>
      </c>
      <c r="M4" s="68" t="s">
        <v>95</v>
      </c>
      <c r="N4" s="69"/>
    </row>
    <row r="5" spans="1:14" ht="15">
      <c r="A5" s="68" t="s">
        <v>57</v>
      </c>
      <c r="B5" s="70">
        <v>322157.96999999997</v>
      </c>
      <c r="C5" s="70">
        <v>7867630.9900000002</v>
      </c>
      <c r="D5" s="69">
        <v>28158.89</v>
      </c>
      <c r="E5" s="70">
        <v>805043.48</v>
      </c>
      <c r="F5" s="70">
        <v>4030359.31</v>
      </c>
      <c r="G5" s="70">
        <v>496598.65</v>
      </c>
      <c r="H5" s="70">
        <v>2776624.62</v>
      </c>
      <c r="I5" s="70">
        <v>129788.73</v>
      </c>
      <c r="J5" s="69">
        <v>6985813.9299999997</v>
      </c>
      <c r="K5" s="70">
        <v>117820.12</v>
      </c>
      <c r="L5" s="70">
        <v>40861.06</v>
      </c>
      <c r="M5" s="70">
        <v>16034.17</v>
      </c>
      <c r="N5" s="69"/>
    </row>
    <row r="6" spans="1:14" ht="15">
      <c r="A6" s="68" t="s">
        <v>58</v>
      </c>
      <c r="B6" s="70">
        <v>1909976.46</v>
      </c>
      <c r="C6" s="70">
        <v>408775.24</v>
      </c>
      <c r="D6" s="70">
        <v>263344.92</v>
      </c>
      <c r="E6" s="70">
        <v>256391.13</v>
      </c>
      <c r="F6" s="70">
        <v>382948.8</v>
      </c>
      <c r="G6" s="70">
        <v>274364.2</v>
      </c>
      <c r="H6" s="70">
        <v>227394.66</v>
      </c>
      <c r="I6" s="70">
        <v>14142.75</v>
      </c>
      <c r="J6" s="70">
        <v>1616597.13</v>
      </c>
      <c r="K6" s="70">
        <v>10894995.4</v>
      </c>
      <c r="L6" s="70">
        <v>362173.99</v>
      </c>
      <c r="M6" s="70">
        <v>32703.13</v>
      </c>
      <c r="N6" s="69"/>
    </row>
    <row r="7" spans="1:14" ht="15">
      <c r="A7" s="68" t="s">
        <v>59</v>
      </c>
      <c r="B7" s="70">
        <v>4427695.58</v>
      </c>
      <c r="C7" s="70">
        <v>316132.32</v>
      </c>
      <c r="D7" s="70">
        <v>376225.36</v>
      </c>
      <c r="E7" s="70">
        <v>476832.36</v>
      </c>
      <c r="F7" s="70">
        <v>130978.63</v>
      </c>
      <c r="G7" s="69">
        <v>1298966.28</v>
      </c>
      <c r="H7" s="70">
        <v>417321.12</v>
      </c>
      <c r="I7" s="70">
        <v>3106134.21</v>
      </c>
      <c r="J7" s="70">
        <v>145799.18</v>
      </c>
      <c r="K7" s="70">
        <v>971865.01</v>
      </c>
      <c r="L7" s="70">
        <v>183412.64</v>
      </c>
      <c r="M7" s="69">
        <v>784362.15</v>
      </c>
      <c r="N7" s="69"/>
    </row>
    <row r="8" spans="1:14" ht="15">
      <c r="A8" s="68" t="s">
        <v>60</v>
      </c>
      <c r="B8" s="70">
        <v>2230878.89</v>
      </c>
      <c r="C8" s="70">
        <v>501197.92</v>
      </c>
      <c r="D8" s="69">
        <v>1522.42</v>
      </c>
      <c r="E8" s="70">
        <v>108411.61</v>
      </c>
      <c r="F8" s="70">
        <v>1804622.69</v>
      </c>
      <c r="G8" s="70">
        <v>2566027.2799999998</v>
      </c>
      <c r="H8" s="70">
        <v>31923.9</v>
      </c>
      <c r="I8" s="70">
        <v>1994304.93</v>
      </c>
      <c r="J8" s="69">
        <v>34921.97</v>
      </c>
      <c r="K8" s="70">
        <v>188761.31</v>
      </c>
      <c r="L8" s="70">
        <v>138759.98000000001</v>
      </c>
      <c r="M8" s="70">
        <v>33492.400000000001</v>
      </c>
      <c r="N8" s="69"/>
    </row>
    <row r="9" spans="1:14">
      <c r="A9" s="71"/>
      <c r="B9" s="69">
        <f>SUM(B5:B8)</f>
        <v>8890708.9000000004</v>
      </c>
      <c r="C9" s="69">
        <f>SUM(C5:C8)</f>
        <v>9093736.4700000007</v>
      </c>
      <c r="D9" s="69">
        <f>SUM(D5:D8)</f>
        <v>669251.59</v>
      </c>
      <c r="E9" s="69">
        <f t="shared" ref="E9:G9" si="0">SUM(E5:E8)</f>
        <v>1646678.5799999998</v>
      </c>
      <c r="F9" s="69">
        <f t="shared" si="0"/>
        <v>6348909.4299999997</v>
      </c>
      <c r="G9" s="69">
        <f t="shared" si="0"/>
        <v>4635956.41</v>
      </c>
      <c r="H9" s="69">
        <f>SUM(H5:H8)</f>
        <v>3453264.3000000003</v>
      </c>
      <c r="I9" s="69">
        <f>SUM(I5:I8)</f>
        <v>5244370.62</v>
      </c>
      <c r="J9" s="69">
        <f>SUM(J5:J8)</f>
        <v>8783132.209999999</v>
      </c>
      <c r="K9" s="69">
        <f t="shared" ref="K9:M9" si="1">SUM(K5:K8)</f>
        <v>12173441.84</v>
      </c>
      <c r="L9" s="69">
        <f t="shared" si="1"/>
        <v>725207.66999999993</v>
      </c>
      <c r="M9" s="69">
        <f t="shared" si="1"/>
        <v>866591.85000000009</v>
      </c>
      <c r="N9" s="72">
        <f>(SUM(B9:M9)/48)</f>
        <v>1302734.3722916667</v>
      </c>
    </row>
    <row r="10" spans="1:14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>
      <c r="A11" s="73"/>
      <c r="B11" s="73"/>
      <c r="C11" s="73"/>
      <c r="D11" s="73"/>
      <c r="E11" s="73"/>
      <c r="F11" s="73"/>
      <c r="G11" s="73"/>
      <c r="H11" s="73"/>
      <c r="I11" s="76"/>
      <c r="J11" s="73"/>
      <c r="K11" s="73"/>
      <c r="L11" s="73"/>
      <c r="M11" s="73"/>
      <c r="N11" s="73"/>
    </row>
    <row r="12" spans="1:14" ht="21">
      <c r="A12" s="73"/>
      <c r="B12" s="77"/>
      <c r="C12" s="88" t="s">
        <v>72</v>
      </c>
      <c r="D12" s="88"/>
      <c r="E12" s="88"/>
      <c r="F12" s="88"/>
      <c r="G12" s="88"/>
      <c r="H12" s="73"/>
      <c r="I12" s="76"/>
      <c r="J12" s="76"/>
      <c r="K12" s="73"/>
      <c r="L12" s="73"/>
      <c r="M12" s="73"/>
      <c r="N12" s="73"/>
    </row>
    <row r="13" spans="1:14" ht="30">
      <c r="A13" s="81" t="s">
        <v>96</v>
      </c>
      <c r="B13" s="77"/>
      <c r="C13" s="82"/>
      <c r="D13" s="82"/>
      <c r="E13" s="83"/>
      <c r="F13" s="73"/>
      <c r="G13" s="73"/>
      <c r="H13" s="73"/>
      <c r="I13" s="76"/>
      <c r="J13" s="73"/>
      <c r="K13" s="73"/>
      <c r="L13" s="73"/>
      <c r="M13" s="73"/>
      <c r="N13" s="73"/>
    </row>
    <row r="14" spans="1:14" ht="15">
      <c r="A14" s="67"/>
      <c r="B14" s="68" t="s">
        <v>89</v>
      </c>
      <c r="C14" s="68" t="s">
        <v>90</v>
      </c>
      <c r="D14" s="68" t="s">
        <v>91</v>
      </c>
      <c r="E14" s="68" t="s">
        <v>92</v>
      </c>
      <c r="F14" s="68" t="s">
        <v>93</v>
      </c>
      <c r="G14" s="68" t="s">
        <v>94</v>
      </c>
      <c r="H14" s="68" t="s">
        <v>63</v>
      </c>
      <c r="I14" s="68" t="s">
        <v>55</v>
      </c>
      <c r="J14" s="68" t="s">
        <v>56</v>
      </c>
      <c r="K14" s="68" t="s">
        <v>62</v>
      </c>
      <c r="L14" s="68" t="s">
        <v>61</v>
      </c>
      <c r="M14" s="68" t="s">
        <v>95</v>
      </c>
      <c r="N14" s="69"/>
    </row>
    <row r="15" spans="1:14" ht="15">
      <c r="A15" s="68" t="s">
        <v>57</v>
      </c>
      <c r="B15" s="70">
        <v>577.83000000000004</v>
      </c>
      <c r="C15" s="69">
        <v>33667.019999999997</v>
      </c>
      <c r="D15" s="69">
        <v>4967.0200000000004</v>
      </c>
      <c r="E15" s="70">
        <v>19437.27</v>
      </c>
      <c r="F15" s="70">
        <v>3120.94</v>
      </c>
      <c r="G15" s="70">
        <v>26256.18</v>
      </c>
      <c r="H15" s="70">
        <v>1356.52</v>
      </c>
      <c r="I15" s="69">
        <v>8486.89</v>
      </c>
      <c r="J15" s="69">
        <v>219937.09</v>
      </c>
      <c r="K15" s="70">
        <v>3934.11</v>
      </c>
      <c r="L15" s="70">
        <v>29281.21</v>
      </c>
      <c r="M15" s="70">
        <v>4281.87</v>
      </c>
      <c r="N15" s="69"/>
    </row>
    <row r="16" spans="1:14" ht="15">
      <c r="A16" s="68" t="s">
        <v>58</v>
      </c>
      <c r="B16" s="70">
        <v>43519.57</v>
      </c>
      <c r="C16" s="69">
        <v>2967.02</v>
      </c>
      <c r="D16" s="69">
        <v>48788.02</v>
      </c>
      <c r="E16" s="70">
        <v>16012.94</v>
      </c>
      <c r="F16" s="70">
        <v>114391.18</v>
      </c>
      <c r="G16" s="70">
        <v>114439.18</v>
      </c>
      <c r="H16" s="70">
        <v>36478.519999999997</v>
      </c>
      <c r="I16" s="69">
        <v>19788.89</v>
      </c>
      <c r="J16" s="69">
        <v>8861.09</v>
      </c>
      <c r="K16" s="70">
        <v>1163006.29</v>
      </c>
      <c r="L16" s="70">
        <v>8159.41</v>
      </c>
      <c r="M16" s="70">
        <v>219957.87</v>
      </c>
      <c r="N16" s="69"/>
    </row>
    <row r="17" spans="1:14" ht="15">
      <c r="A17" s="84" t="s">
        <v>59</v>
      </c>
      <c r="B17" s="70">
        <v>7090.18</v>
      </c>
      <c r="C17" s="69">
        <v>3363.02</v>
      </c>
      <c r="D17" s="69">
        <v>11011.02</v>
      </c>
      <c r="E17" s="70">
        <v>8674.94</v>
      </c>
      <c r="F17" s="69">
        <v>4341.18</v>
      </c>
      <c r="G17" s="70">
        <v>356.18</v>
      </c>
      <c r="H17" s="70">
        <v>30861.72</v>
      </c>
      <c r="I17" s="69">
        <v>14136.09</v>
      </c>
      <c r="J17" s="69">
        <v>960201.09</v>
      </c>
      <c r="K17" s="70">
        <v>5024.29</v>
      </c>
      <c r="L17" s="69">
        <v>1592.35</v>
      </c>
      <c r="M17" s="70">
        <v>8677.25</v>
      </c>
      <c r="N17" s="69"/>
    </row>
    <row r="18" spans="1:14" ht="15">
      <c r="A18" s="84" t="s">
        <v>60</v>
      </c>
      <c r="B18" s="70">
        <v>18736.18</v>
      </c>
      <c r="C18" s="69">
        <v>228167.02</v>
      </c>
      <c r="D18" s="69">
        <v>45015.02</v>
      </c>
      <c r="E18" s="70">
        <v>5766.94</v>
      </c>
      <c r="F18" s="70">
        <v>1325.18</v>
      </c>
      <c r="G18" s="70">
        <v>24368.18</v>
      </c>
      <c r="H18" s="70">
        <v>8809.7199999999993</v>
      </c>
      <c r="I18" s="69">
        <v>11580.09</v>
      </c>
      <c r="J18" s="69">
        <v>922.11</v>
      </c>
      <c r="K18" s="70">
        <v>60.29</v>
      </c>
      <c r="L18" s="70">
        <v>32693.63</v>
      </c>
      <c r="M18" s="70">
        <v>13113.63</v>
      </c>
      <c r="N18" s="69"/>
    </row>
    <row r="19" spans="1:14">
      <c r="A19" s="76"/>
      <c r="B19" s="69">
        <f>SUM(B15:B18)</f>
        <v>69923.760000000009</v>
      </c>
      <c r="C19" s="69">
        <f t="shared" ref="C19" si="2">SUM(C15:C18)</f>
        <v>268164.07999999996</v>
      </c>
      <c r="D19" s="69">
        <f>SUM(D15:D18)</f>
        <v>109781.07999999999</v>
      </c>
      <c r="E19" s="69">
        <f>SUM(E15:E18)</f>
        <v>49892.090000000004</v>
      </c>
      <c r="F19" s="69">
        <f>SUM(F15:F18)</f>
        <v>123178.47999999998</v>
      </c>
      <c r="G19" s="69">
        <f t="shared" ref="G19" si="3">SUM(G15:G18)</f>
        <v>165419.71999999997</v>
      </c>
      <c r="H19" s="69">
        <f>SUM(H15:H18)</f>
        <v>77506.48</v>
      </c>
      <c r="I19" s="69">
        <f t="shared" ref="I19" si="4">SUM(I15:I18)</f>
        <v>53991.959999999992</v>
      </c>
      <c r="J19" s="69">
        <f>SUM(J15:J18)</f>
        <v>1189921.3800000001</v>
      </c>
      <c r="K19" s="69">
        <f>SUM(K15:K18)</f>
        <v>1172024.9800000002</v>
      </c>
      <c r="L19" s="69">
        <f>SUM(L15:L18)</f>
        <v>71726.599999999991</v>
      </c>
      <c r="M19" s="69">
        <f t="shared" ref="M19" si="5">SUM(M15:M18)</f>
        <v>246030.62</v>
      </c>
      <c r="N19" s="72">
        <f>(SUM(B19:M19)/48)</f>
        <v>74949.192291666681</v>
      </c>
    </row>
    <row r="20" spans="1:14" ht="15">
      <c r="A20" s="73"/>
      <c r="B20" s="73"/>
      <c r="C20" s="73"/>
      <c r="D20" s="73"/>
      <c r="E20" s="85" t="s">
        <v>97</v>
      </c>
      <c r="F20" s="86"/>
      <c r="G20" s="87"/>
      <c r="H20" s="76"/>
      <c r="I20" s="73"/>
      <c r="J20" s="73"/>
      <c r="K20" s="73"/>
      <c r="L20" s="73"/>
      <c r="M20" s="73"/>
      <c r="N20" s="89">
        <f>(1302734+74949.19-47326-15365-49702-27948-258795)/1349.35</f>
        <v>725.1989402304813</v>
      </c>
    </row>
    <row r="21" spans="1:14">
      <c r="A21" s="73"/>
      <c r="B21" s="73"/>
      <c r="C21" s="73"/>
      <c r="D21" s="73"/>
      <c r="E21" s="73"/>
      <c r="F21" s="73"/>
      <c r="G21" s="73"/>
      <c r="H21" s="73"/>
      <c r="I21" s="76"/>
      <c r="J21" s="73"/>
      <c r="K21" s="73"/>
      <c r="L21" s="73"/>
      <c r="M21" s="73"/>
      <c r="N21" s="73"/>
    </row>
    <row r="22" spans="1:14">
      <c r="A22" s="76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spans="1:14">
      <c r="A23" s="7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14">
      <c r="A24" s="7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7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</sheetData>
  <mergeCells count="3">
    <mergeCell ref="C2:G2"/>
    <mergeCell ref="E20:G20"/>
    <mergeCell ref="C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2019-11-04T12:00:26Z</dcterms:modified>
</cp:coreProperties>
</file>