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B30" i="1"/>
  <c r="C30"/>
  <c r="B6" l="1"/>
  <c r="D6" s="1"/>
  <c r="F6" s="1"/>
  <c r="D4"/>
  <c r="F4" s="1"/>
  <c r="C12"/>
  <c r="B12"/>
  <c r="D27"/>
  <c r="F27" s="1"/>
  <c r="D26"/>
  <c r="F26" s="1"/>
  <c r="D25"/>
  <c r="F25" s="1"/>
  <c r="D32"/>
  <c r="F32" s="1"/>
  <c r="D31"/>
  <c r="F31" s="1"/>
  <c r="D30"/>
  <c r="F30" s="1"/>
  <c r="D29"/>
  <c r="F29" s="1"/>
  <c r="D23"/>
  <c r="F23" s="1"/>
  <c r="D22"/>
  <c r="F22" s="1"/>
  <c r="D21"/>
  <c r="F21" s="1"/>
  <c r="D8"/>
  <c r="F8" s="1"/>
  <c r="D7"/>
  <c r="F7" s="1"/>
  <c r="D5"/>
  <c r="F5" s="1"/>
  <c r="D3"/>
  <c r="F3" s="1"/>
  <c r="D19"/>
  <c r="F19" s="1"/>
  <c r="D18"/>
  <c r="F18" s="1"/>
  <c r="D16"/>
  <c r="F16" s="1"/>
  <c r="D15"/>
  <c r="F15" s="1"/>
  <c r="D13"/>
  <c r="F13" s="1"/>
  <c r="D11"/>
  <c r="F11" s="1"/>
  <c r="D10"/>
  <c r="F10" s="1"/>
  <c r="F40"/>
  <c r="J10" i="2"/>
  <c r="F35" i="1" s="1"/>
  <c r="F6" i="5"/>
  <c r="F7"/>
  <c r="F8"/>
  <c r="F9"/>
  <c r="F10"/>
  <c r="F11"/>
  <c r="F12"/>
  <c r="E13"/>
  <c r="F33" i="1" l="1"/>
  <c r="D12"/>
  <c r="F12" s="1"/>
  <c r="F13" i="5"/>
  <c r="F34" i="1" l="1"/>
  <c r="F37" s="1"/>
  <c r="F41" l="1"/>
</calcChain>
</file>

<file path=xl/sharedStrings.xml><?xml version="1.0" encoding="utf-8"?>
<sst xmlns="http://schemas.openxmlformats.org/spreadsheetml/2006/main" count="146" uniqueCount="87">
  <si>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</si>
  <si>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</si>
  <si>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</si>
  <si>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</si>
  <si>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</si>
  <si>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</si>
  <si>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</si>
  <si>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</si>
  <si>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</si>
  <si>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</si>
  <si>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</si>
  <si>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EMI Amt</t>
  </si>
  <si>
    <t>Property Address</t>
  </si>
  <si>
    <t>ICICI</t>
  </si>
  <si>
    <t>HDFC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</si>
  <si>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</si>
  <si>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</si>
  <si>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</si>
  <si>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</si>
  <si>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</si>
  <si>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</si>
  <si>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</si>
  <si>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</si>
  <si>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</si>
  <si>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</si>
  <si>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</si>
  <si>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</si>
  <si>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</si>
  <si>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</si>
  <si>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</si>
  <si>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</si>
  <si>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</si>
  <si>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</si>
  <si>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</si>
  <si>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</si>
  <si>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</si>
  <si>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</si>
  <si>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</si>
  <si>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</si>
  <si>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</si>
  <si>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</si>
  <si>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</si>
  <si>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</si>
  <si>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</si>
  <si>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</si>
  <si>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</si>
  <si>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</si>
  <si>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</si>
  <si>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</si>
  <si>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</si>
  <si>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</si>
  <si>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y</t>
  </si>
  <si>
    <t>Y</t>
  </si>
  <si>
    <t>EMI Considered</t>
  </si>
  <si>
    <t>income from other sources</t>
  </si>
  <si>
    <t>Income From House Property</t>
  </si>
  <si>
    <t>Income From salary</t>
  </si>
  <si>
    <t xml:space="preserve">Assessment YEAR </t>
  </si>
  <si>
    <t>2019-20</t>
  </si>
  <si>
    <t>2018-19</t>
  </si>
  <si>
    <t>Maya Auto Industries</t>
  </si>
  <si>
    <t>Payment Made By 40A(2)(b)</t>
  </si>
  <si>
    <t>Deepak Soni</t>
  </si>
  <si>
    <t>Raj Kumar Soni</t>
  </si>
  <si>
    <t>Sanjeev Soni</t>
  </si>
  <si>
    <t>Govind Industries</t>
  </si>
  <si>
    <t>Interest</t>
  </si>
  <si>
    <t>income From Business /Profession</t>
  </si>
  <si>
    <t>Punam Soni</t>
  </si>
  <si>
    <t>2018-20</t>
  </si>
  <si>
    <t>Anita Soni</t>
  </si>
  <si>
    <t>HDB</t>
  </si>
  <si>
    <t>HL</t>
  </si>
  <si>
    <t>N</t>
  </si>
  <si>
    <t>GOVIND</t>
  </si>
  <si>
    <t>IDFC</t>
  </si>
  <si>
    <t>AL</t>
  </si>
  <si>
    <t>YBI/LDH/BH/477/2017-18</t>
  </si>
  <si>
    <t>MAYA</t>
  </si>
  <si>
    <t>AXIS</t>
  </si>
  <si>
    <t>YES</t>
  </si>
  <si>
    <t>DOD</t>
  </si>
  <si>
    <t>n</t>
  </si>
  <si>
    <t>Income From salary ( Maya Auto Industries)</t>
  </si>
  <si>
    <t>Income From salary ( Minakshi Polymer)</t>
  </si>
  <si>
    <t>2017-18</t>
  </si>
  <si>
    <t>2017-19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</si>
</sst>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Cambria"/>
      <family val="1"/>
      <scheme val="major"/>
    </font>
    <font>
      <sz val="8"/>
      <name val="Cambria"/>
      <family val="1"/>
      <scheme val="major"/>
    </font>
    <font>
      <sz val="9"/>
      <name val="Cambria"/>
      <family val="1"/>
      <scheme val="major"/>
    </font>
    <font>
      <sz val="8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 tint="0.39997558519241921"/>
        <bgColor indexed="22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87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/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2" fontId="9" fillId="2" borderId="6" xfId="0" applyNumberFormat="1" applyFont="1" applyFill="1" applyBorder="1" applyAlignment="1">
      <alignment horizontal="center"/>
    </xf>
    <xf numFmtId="1" fontId="9" fillId="2" borderId="5" xfId="0" applyNumberFormat="1" applyFont="1" applyFill="1" applyBorder="1" applyAlignment="1">
      <alignment horizontal="center" vertical="center"/>
    </xf>
    <xf numFmtId="165" fontId="10" fillId="3" borderId="1" xfId="1" applyNumberFormat="1" applyFont="1" applyFill="1" applyBorder="1" applyAlignment="1" applyProtection="1">
      <alignment horizontal="center" vertical="center" wrapText="1"/>
    </xf>
    <xf numFmtId="0" fontId="10" fillId="2" borderId="0" xfId="3" applyFont="1" applyFill="1" applyBorder="1" applyAlignment="1">
      <alignment vertical="top"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165" fontId="10" fillId="4" borderId="1" xfId="1" applyNumberFormat="1" applyFont="1" applyFill="1" applyBorder="1" applyAlignment="1" applyProtection="1">
      <alignment horizontal="left" vertical="center" wrapText="1"/>
    </xf>
    <xf numFmtId="165" fontId="10" fillId="4" borderId="1" xfId="1" applyNumberFormat="1" applyFont="1" applyFill="1" applyBorder="1" applyAlignment="1" applyProtection="1">
      <alignment horizontal="center" vertical="center" wrapText="1"/>
    </xf>
    <xf numFmtId="9" fontId="10" fillId="4" borderId="1" xfId="1" applyNumberFormat="1" applyFont="1" applyFill="1" applyBorder="1" applyAlignment="1" applyProtection="1">
      <alignment horizontal="center" vertical="center" wrapText="1"/>
    </xf>
    <xf numFmtId="165" fontId="10" fillId="2" borderId="1" xfId="1" applyNumberFormat="1" applyFont="1" applyFill="1" applyBorder="1" applyAlignment="1" applyProtection="1">
      <alignment horizontal="left" vertical="center" wrapText="1"/>
    </xf>
    <xf numFmtId="166" fontId="10" fillId="2" borderId="1" xfId="1" applyNumberFormat="1" applyFont="1" applyFill="1" applyBorder="1" applyAlignment="1" applyProtection="1">
      <alignment horizontal="center" vertical="center"/>
    </xf>
    <xf numFmtId="166" fontId="10" fillId="0" borderId="1" xfId="1" applyNumberFormat="1" applyFont="1" applyFill="1" applyBorder="1" applyAlignment="1" applyProtection="1">
      <alignment horizontal="center" vertical="center"/>
    </xf>
    <xf numFmtId="165" fontId="10" fillId="2" borderId="1" xfId="1" applyNumberFormat="1" applyFont="1" applyFill="1" applyBorder="1" applyAlignment="1" applyProtection="1">
      <alignment horizontal="center" vertical="top"/>
    </xf>
    <xf numFmtId="9" fontId="10" fillId="2" borderId="1" xfId="1" applyNumberFormat="1" applyFont="1" applyFill="1" applyBorder="1" applyAlignment="1" applyProtection="1">
      <alignment horizontal="center" vertical="top"/>
    </xf>
    <xf numFmtId="164" fontId="10" fillId="4" borderId="1" xfId="1" applyFont="1" applyFill="1" applyBorder="1" applyAlignment="1" applyProtection="1">
      <alignment vertical="top" wrapText="1"/>
    </xf>
    <xf numFmtId="167" fontId="10" fillId="4" borderId="1" xfId="1" applyNumberFormat="1" applyFont="1" applyFill="1" applyBorder="1" applyAlignment="1" applyProtection="1">
      <alignment horizontal="center" vertical="top"/>
    </xf>
    <xf numFmtId="165" fontId="10" fillId="0" borderId="1" xfId="1" applyNumberFormat="1" applyFont="1" applyFill="1" applyBorder="1" applyAlignment="1" applyProtection="1">
      <alignment vertical="top" wrapText="1"/>
    </xf>
    <xf numFmtId="165" fontId="10" fillId="0" borderId="1" xfId="1" applyNumberFormat="1" applyFont="1" applyFill="1" applyBorder="1" applyAlignment="1" applyProtection="1">
      <alignment horizontal="left" vertical="top" wrapText="1"/>
    </xf>
    <xf numFmtId="10" fontId="10" fillId="0" borderId="1" xfId="1" applyNumberFormat="1" applyFont="1" applyFill="1" applyBorder="1" applyAlignment="1" applyProtection="1">
      <alignment horizontal="center" vertical="top"/>
    </xf>
    <xf numFmtId="165" fontId="10" fillId="4" borderId="1" xfId="1" applyNumberFormat="1" applyFont="1" applyFill="1" applyBorder="1" applyAlignment="1" applyProtection="1">
      <alignment horizontal="center" vertical="top"/>
    </xf>
    <xf numFmtId="165" fontId="10" fillId="0" borderId="1" xfId="1" applyNumberFormat="1" applyFont="1" applyFill="1" applyBorder="1" applyAlignment="1" applyProtection="1">
      <alignment horizontal="center" vertical="top"/>
    </xf>
    <xf numFmtId="2" fontId="10" fillId="4" borderId="1" xfId="4" applyNumberFormat="1" applyFont="1" applyFill="1" applyBorder="1" applyAlignment="1" applyProtection="1">
      <alignment horizontal="center" vertical="top"/>
    </xf>
    <xf numFmtId="164" fontId="10" fillId="4" borderId="1" xfId="4" applyNumberFormat="1" applyFont="1" applyFill="1" applyBorder="1" applyAlignment="1" applyProtection="1">
      <alignment horizontal="center" vertical="top"/>
    </xf>
    <xf numFmtId="0" fontId="11" fillId="0" borderId="0" xfId="0" applyFont="1" applyBorder="1" applyAlignment="1">
      <alignment horizontal="center"/>
    </xf>
    <xf numFmtId="0" fontId="11" fillId="0" borderId="0" xfId="0" applyFont="1"/>
    <xf numFmtId="1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left" vertical="center" wrapText="1"/>
    </xf>
    <xf numFmtId="165" fontId="10" fillId="2" borderId="1" xfId="1" applyNumberFormat="1" applyFont="1" applyFill="1" applyBorder="1" applyAlignment="1" applyProtection="1">
      <alignment horizontal="left" wrapText="1"/>
    </xf>
    <xf numFmtId="166" fontId="10" fillId="2" borderId="1" xfId="1" applyNumberFormat="1" applyFont="1" applyFill="1" applyBorder="1" applyAlignment="1" applyProtection="1">
      <alignment horizontal="center"/>
    </xf>
    <xf numFmtId="166" fontId="10" fillId="0" borderId="1" xfId="1" applyNumberFormat="1" applyFont="1" applyFill="1" applyBorder="1" applyAlignment="1" applyProtection="1">
      <alignment horizontal="center"/>
    </xf>
    <xf numFmtId="165" fontId="10" fillId="2" borderId="1" xfId="1" applyNumberFormat="1" applyFont="1" applyFill="1" applyBorder="1" applyAlignment="1" applyProtection="1">
      <alignment horizontal="center"/>
    </xf>
    <xf numFmtId="9" fontId="10" fillId="2" borderId="1" xfId="1" applyNumberFormat="1" applyFont="1" applyFill="1" applyBorder="1" applyAlignment="1" applyProtection="1">
      <alignment horizontal="center"/>
    </xf>
    <xf numFmtId="0" fontId="10" fillId="2" borderId="0" xfId="3" applyFont="1" applyFill="1" applyBorder="1" applyAlignment="1">
      <alignment wrapText="1"/>
    </xf>
    <xf numFmtId="0" fontId="10" fillId="0" borderId="0" xfId="0" applyFont="1" applyAlignment="1"/>
    <xf numFmtId="165" fontId="10" fillId="2" borderId="1" xfId="1" applyNumberFormat="1" applyFont="1" applyFill="1" applyBorder="1" applyAlignment="1" applyProtection="1">
      <alignment horizontal="center" vertical="center"/>
    </xf>
    <xf numFmtId="9" fontId="10" fillId="2" borderId="1" xfId="1" applyNumberFormat="1" applyFont="1" applyFill="1" applyBorder="1" applyAlignment="1" applyProtection="1">
      <alignment horizontal="center" vertical="center"/>
    </xf>
    <xf numFmtId="0" fontId="10" fillId="2" borderId="0" xfId="3" applyFont="1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165" fontId="10" fillId="7" borderId="1" xfId="1" applyNumberFormat="1" applyFont="1" applyFill="1" applyBorder="1" applyAlignment="1" applyProtection="1">
      <alignment horizontal="left" vertical="center" wrapText="1"/>
    </xf>
    <xf numFmtId="165" fontId="10" fillId="3" borderId="1" xfId="1" applyNumberFormat="1" applyFont="1" applyFill="1" applyBorder="1" applyAlignment="1" applyProtection="1">
      <alignment horizontal="center" vertical="center" wrapText="1"/>
    </xf>
    <xf numFmtId="0" fontId="10" fillId="4" borderId="2" xfId="0" applyNumberFormat="1" applyFont="1" applyFill="1" applyBorder="1"/>
    <xf numFmtId="0" fontId="10" fillId="4" borderId="3" xfId="0" applyNumberFormat="1" applyFont="1" applyFill="1" applyBorder="1"/>
    <xf numFmtId="0" fontId="10" fillId="4" borderId="4" xfId="0" applyNumberFormat="1" applyFont="1" applyFill="1" applyBorder="1"/>
    <xf numFmtId="0" fontId="10" fillId="0" borderId="2" xfId="0" applyNumberFormat="1" applyFont="1" applyFill="1" applyBorder="1"/>
    <xf numFmtId="0" fontId="10" fillId="0" borderId="3" xfId="0" applyNumberFormat="1" applyFont="1" applyFill="1" applyBorder="1"/>
    <xf numFmtId="0" fontId="10" fillId="0" borderId="4" xfId="0" applyNumberFormat="1" applyFont="1" applyFill="1" applyBorder="1"/>
    <xf numFmtId="165" fontId="10" fillId="0" borderId="2" xfId="1" applyNumberFormat="1" applyFont="1" applyFill="1" applyBorder="1" applyAlignment="1" applyProtection="1">
      <alignment horizontal="center" vertical="center"/>
    </xf>
    <xf numFmtId="165" fontId="10" fillId="0" borderId="3" xfId="1" applyNumberFormat="1" applyFont="1" applyFill="1" applyBorder="1" applyAlignment="1" applyProtection="1">
      <alignment horizontal="center" vertical="center"/>
    </xf>
    <xf numFmtId="165" fontId="10" fillId="0" borderId="4" xfId="1" applyNumberFormat="1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/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41"/>
  <sheetViews>
    <sheetView tabSelected="1" topLeftCell="A25" zoomScale="130" zoomScaleNormal="130" workbookViewId="0">
      <selection activeCell="E26" sqref="E26"/>
    </sheetView>
  </sheetViews>
  <sheetFormatPr defaultColWidth="31.28515625" defaultRowHeight="12"/>
  <cols>
    <col min="1" max="1" width="29" style="35" customWidth="1"/>
    <col min="2" max="2" width="12.42578125" style="35" customWidth="1"/>
    <col min="3" max="3" width="12" style="35" customWidth="1"/>
    <col min="4" max="4" width="14.140625" style="35" customWidth="1"/>
    <col min="5" max="5" width="14.7109375" style="35" customWidth="1"/>
    <col min="6" max="6" width="20.5703125" style="35" customWidth="1"/>
    <col min="7" max="7" width="16.28515625" style="35" customWidth="1"/>
    <col min="8" max="8" width="14.7109375" style="35" customWidth="1"/>
    <col min="9" max="9" width="11.85546875" style="35" customWidth="1"/>
    <col min="10" max="10" width="14.5703125" style="35" customWidth="1"/>
    <col min="11" max="12" width="13.140625" style="35" customWidth="1"/>
    <col min="13" max="13" width="13.7109375" style="35" customWidth="1"/>
    <col min="14" max="14" width="14.140625" style="35" customWidth="1"/>
    <col min="15" max="15" width="11.85546875" style="35" customWidth="1"/>
    <col min="16" max="16" width="12" style="35" customWidth="1"/>
    <col min="17" max="17" width="11" style="35" customWidth="1"/>
    <col min="18" max="18" width="11.5703125" style="35" customWidth="1"/>
    <col min="19" max="19" width="12" style="35" customWidth="1"/>
    <col min="20" max="237" width="31.28515625" style="35"/>
    <col min="238" max="245" width="31.28515625" style="36"/>
    <col min="246" max="247" width="31.28515625" style="37"/>
    <col min="248" max="16384" width="31.28515625" style="29"/>
  </cols>
  <sheetData>
    <row r="1" spans="1:6" ht="26.85" customHeight="1">
      <c r="A1" s="74" t="s">
        <v>65</v>
      </c>
      <c r="B1" s="75" t="s">
        <v>57</v>
      </c>
      <c r="C1" s="75"/>
      <c r="D1" s="34" t="s">
        <v>0</v>
      </c>
      <c r="E1" s="34">
        <v>7720208401</v>
      </c>
      <c r="F1" s="34" t="s">
        <v>1</v>
      </c>
    </row>
    <row r="2" spans="1:6">
      <c r="A2" s="38" t="s">
        <v>65</v>
      </c>
      <c r="B2" s="39" t="s">
        <v>58</v>
      </c>
      <c r="C2" s="39" t="s">
        <v>58</v>
      </c>
      <c r="D2" s="39" t="s">
        <v>37</v>
      </c>
      <c r="E2" s="40" t="s">
        <v>2</v>
      </c>
      <c r="F2" s="39" t="s">
        <v>38</v>
      </c>
    </row>
    <row r="3" spans="1:6">
      <c r="A3" s="41" t="s">
        <v>49</v>
      </c>
      <c r="B3" s="42">
        <v>2685037.88</v>
      </c>
      <c r="C3" s="43">
        <v>0</v>
      </c>
      <c r="D3" s="44">
        <f t="shared" ref="D3:D8" si="0">AVERAGE(B3:C3)</f>
        <v>1342518.94</v>
      </c>
      <c r="E3" s="45">
        <v>1</v>
      </c>
      <c r="F3" s="44">
        <f t="shared" ref="F3:F8" si="1">E3*D3</f>
        <v>1342518.94</v>
      </c>
    </row>
    <row r="4" spans="1:6">
      <c r="A4" s="41" t="s">
        <v>67</v>
      </c>
      <c r="B4" s="42">
        <v>2718507</v>
      </c>
      <c r="C4" s="43">
        <v>0</v>
      </c>
      <c r="D4" s="44">
        <f t="shared" ref="D4" si="2">AVERAGE(B4:C4)</f>
        <v>1359253.5</v>
      </c>
      <c r="E4" s="45">
        <v>1</v>
      </c>
      <c r="F4" s="44">
        <f t="shared" ref="F4" si="3">E4*D4</f>
        <v>1359253.5</v>
      </c>
    </row>
    <row r="5" spans="1:6">
      <c r="A5" s="41" t="s">
        <v>50</v>
      </c>
      <c r="B5" s="42">
        <v>15103984.52</v>
      </c>
      <c r="C5" s="43">
        <v>0</v>
      </c>
      <c r="D5" s="44">
        <f t="shared" si="0"/>
        <v>7551992.2599999998</v>
      </c>
      <c r="E5" s="45">
        <v>0.5</v>
      </c>
      <c r="F5" s="44">
        <f t="shared" si="1"/>
        <v>3775996.13</v>
      </c>
    </row>
    <row r="6" spans="1:6">
      <c r="A6" s="41" t="s">
        <v>61</v>
      </c>
      <c r="B6" s="42">
        <f>2200000+780000+1100000</f>
        <v>4080000</v>
      </c>
      <c r="C6" s="43">
        <v>0</v>
      </c>
      <c r="D6" s="44">
        <f t="shared" si="0"/>
        <v>2040000</v>
      </c>
      <c r="E6" s="45">
        <v>1</v>
      </c>
      <c r="F6" s="44">
        <f t="shared" si="1"/>
        <v>2040000</v>
      </c>
    </row>
    <row r="7" spans="1:6">
      <c r="A7" s="41" t="s">
        <v>66</v>
      </c>
      <c r="B7" s="42">
        <v>576611.18999999994</v>
      </c>
      <c r="C7" s="43">
        <v>0</v>
      </c>
      <c r="D7" s="44">
        <f t="shared" si="0"/>
        <v>288305.59499999997</v>
      </c>
      <c r="E7" s="45">
        <v>1</v>
      </c>
      <c r="F7" s="44">
        <f t="shared" si="1"/>
        <v>288305.59499999997</v>
      </c>
    </row>
    <row r="8" spans="1:6">
      <c r="A8" s="41" t="s">
        <v>39</v>
      </c>
      <c r="B8" s="42">
        <v>0</v>
      </c>
      <c r="C8" s="42">
        <v>0</v>
      </c>
      <c r="D8" s="44">
        <f t="shared" si="0"/>
        <v>0</v>
      </c>
      <c r="E8" s="45">
        <v>1</v>
      </c>
      <c r="F8" s="44">
        <f t="shared" si="1"/>
        <v>0</v>
      </c>
    </row>
    <row r="9" spans="1:6">
      <c r="A9" s="38" t="s">
        <v>60</v>
      </c>
      <c r="B9" s="39" t="s">
        <v>58</v>
      </c>
      <c r="C9" s="39" t="s">
        <v>59</v>
      </c>
      <c r="D9" s="39" t="s">
        <v>37</v>
      </c>
      <c r="E9" s="40" t="s">
        <v>2</v>
      </c>
      <c r="F9" s="39" t="s">
        <v>38</v>
      </c>
    </row>
    <row r="10" spans="1:6">
      <c r="A10" s="41" t="s">
        <v>49</v>
      </c>
      <c r="B10" s="42">
        <v>1609018.56</v>
      </c>
      <c r="C10" s="43">
        <v>3848.69</v>
      </c>
      <c r="D10" s="44">
        <f t="shared" ref="D10:D13" si="4">AVERAGE(B10:C10)</f>
        <v>806433.625</v>
      </c>
      <c r="E10" s="45">
        <v>1</v>
      </c>
      <c r="F10" s="44">
        <f t="shared" ref="F10:F13" si="5">E10*D10</f>
        <v>806433.625</v>
      </c>
    </row>
    <row r="11" spans="1:6">
      <c r="A11" s="41" t="s">
        <v>50</v>
      </c>
      <c r="B11" s="42">
        <v>6107295.2000000002</v>
      </c>
      <c r="C11" s="43">
        <v>1566429.57</v>
      </c>
      <c r="D11" s="44">
        <f>AVERAGE(B11:C11)</f>
        <v>3836862.3850000002</v>
      </c>
      <c r="E11" s="45">
        <v>1</v>
      </c>
      <c r="F11" s="44">
        <f>E11*D11</f>
        <v>3836862.3850000002</v>
      </c>
    </row>
    <row r="12" spans="1:6">
      <c r="A12" s="41" t="s">
        <v>61</v>
      </c>
      <c r="B12" s="42">
        <f>24000+600000+253200</f>
        <v>877200</v>
      </c>
      <c r="C12" s="43">
        <f>24000+600000+1783678+41869+253200</f>
        <v>2702747</v>
      </c>
      <c r="D12" s="44">
        <f t="shared" ref="D12" si="6">AVERAGE(B12:C12)</f>
        <v>1789973.5</v>
      </c>
      <c r="E12" s="45">
        <v>0</v>
      </c>
      <c r="F12" s="44">
        <f t="shared" ref="F12" si="7">E12*D12</f>
        <v>0</v>
      </c>
    </row>
    <row r="13" spans="1:6">
      <c r="A13" s="41" t="s">
        <v>39</v>
      </c>
      <c r="B13" s="42">
        <v>-187384</v>
      </c>
      <c r="C13" s="42">
        <v>-270110</v>
      </c>
      <c r="D13" s="44">
        <f t="shared" si="4"/>
        <v>-228747</v>
      </c>
      <c r="E13" s="45">
        <v>1</v>
      </c>
      <c r="F13" s="44">
        <f t="shared" si="5"/>
        <v>-228747</v>
      </c>
    </row>
    <row r="14" spans="1:6">
      <c r="A14" s="38" t="s">
        <v>62</v>
      </c>
      <c r="B14" s="39" t="s">
        <v>59</v>
      </c>
      <c r="C14" s="39" t="s">
        <v>86</v>
      </c>
      <c r="D14" s="39" t="s">
        <v>37</v>
      </c>
      <c r="E14" s="40" t="s">
        <v>2</v>
      </c>
      <c r="F14" s="39" t="s">
        <v>38</v>
      </c>
    </row>
    <row r="15" spans="1:6">
      <c r="A15" s="41" t="s">
        <v>54</v>
      </c>
      <c r="B15" s="42">
        <v>29673</v>
      </c>
      <c r="C15" s="43">
        <v>11057</v>
      </c>
      <c r="D15" s="44">
        <f>B15</f>
        <v>29673</v>
      </c>
      <c r="E15" s="45">
        <v>0.5</v>
      </c>
      <c r="F15" s="44">
        <f>E15*D15</f>
        <v>14836.5</v>
      </c>
    </row>
    <row r="16" spans="1:6">
      <c r="A16" s="41" t="s">
        <v>39</v>
      </c>
      <c r="B16" s="42">
        <v>-248958</v>
      </c>
      <c r="C16" s="42">
        <v>-343972</v>
      </c>
      <c r="D16" s="44">
        <f t="shared" ref="D16" si="8">AVERAGE(B16:C16)</f>
        <v>-296465</v>
      </c>
      <c r="E16" s="45">
        <v>1</v>
      </c>
      <c r="F16" s="44">
        <f t="shared" ref="F16" si="9">E16*D16</f>
        <v>-296465</v>
      </c>
    </row>
    <row r="17" spans="1:247">
      <c r="A17" s="38" t="s">
        <v>63</v>
      </c>
      <c r="B17" s="39" t="s">
        <v>59</v>
      </c>
      <c r="C17" s="39" t="s">
        <v>85</v>
      </c>
      <c r="D17" s="39" t="s">
        <v>37</v>
      </c>
      <c r="E17" s="40" t="s">
        <v>2</v>
      </c>
      <c r="F17" s="39" t="s">
        <v>38</v>
      </c>
    </row>
    <row r="18" spans="1:247">
      <c r="A18" s="41" t="s">
        <v>54</v>
      </c>
      <c r="B18" s="42">
        <v>49841</v>
      </c>
      <c r="C18" s="43">
        <v>255445</v>
      </c>
      <c r="D18" s="44">
        <f t="shared" ref="D18:D19" si="10">AVERAGE(B18:C18)</f>
        <v>152643</v>
      </c>
      <c r="E18" s="45">
        <v>0.5</v>
      </c>
      <c r="F18" s="44">
        <f t="shared" ref="F18:F19" si="11">E18*D18</f>
        <v>76321.5</v>
      </c>
    </row>
    <row r="19" spans="1:247">
      <c r="A19" s="41" t="s">
        <v>39</v>
      </c>
      <c r="B19" s="42">
        <v>0</v>
      </c>
      <c r="C19" s="42">
        <v>0</v>
      </c>
      <c r="D19" s="44">
        <f t="shared" si="10"/>
        <v>0</v>
      </c>
      <c r="E19" s="45">
        <v>1</v>
      </c>
      <c r="F19" s="44">
        <f t="shared" si="11"/>
        <v>0</v>
      </c>
    </row>
    <row r="20" spans="1:247">
      <c r="A20" s="38" t="s">
        <v>64</v>
      </c>
      <c r="B20" s="39" t="s">
        <v>59</v>
      </c>
      <c r="C20" s="39" t="s">
        <v>85</v>
      </c>
      <c r="D20" s="39" t="s">
        <v>37</v>
      </c>
      <c r="E20" s="40" t="s">
        <v>2</v>
      </c>
      <c r="F20" s="39" t="s">
        <v>38</v>
      </c>
    </row>
    <row r="21" spans="1:247" s="67" customFormat="1" ht="24">
      <c r="A21" s="61" t="s">
        <v>84</v>
      </c>
      <c r="B21" s="62">
        <v>29450194</v>
      </c>
      <c r="C21" s="63">
        <v>24125498</v>
      </c>
      <c r="D21" s="64">
        <f t="shared" ref="D21:D23" si="12">AVERAGE(B21:C21)</f>
        <v>26787846</v>
      </c>
      <c r="E21" s="65">
        <v>0.5</v>
      </c>
      <c r="F21" s="64">
        <f t="shared" ref="F21:F23" si="13">E21*D21</f>
        <v>13393923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36"/>
      <c r="IE21" s="36"/>
      <c r="IF21" s="36"/>
      <c r="IG21" s="36"/>
      <c r="IH21" s="36"/>
      <c r="II21" s="36"/>
      <c r="IJ21" s="36"/>
      <c r="IK21" s="36"/>
      <c r="IL21" s="37"/>
      <c r="IM21" s="37"/>
    </row>
    <row r="22" spans="1:247">
      <c r="A22" s="41" t="s">
        <v>54</v>
      </c>
      <c r="B22" s="42">
        <v>72296</v>
      </c>
      <c r="C22" s="43">
        <v>105256</v>
      </c>
      <c r="D22" s="44">
        <f t="shared" si="12"/>
        <v>88776</v>
      </c>
      <c r="E22" s="45">
        <v>0.5</v>
      </c>
      <c r="F22" s="44">
        <f t="shared" si="13"/>
        <v>44388</v>
      </c>
    </row>
    <row r="23" spans="1:247">
      <c r="A23" s="41" t="s">
        <v>39</v>
      </c>
      <c r="B23" s="42">
        <v>-10127175</v>
      </c>
      <c r="C23" s="42">
        <v>-7473141</v>
      </c>
      <c r="D23" s="44">
        <f t="shared" si="12"/>
        <v>-8800158</v>
      </c>
      <c r="E23" s="45">
        <v>1</v>
      </c>
      <c r="F23" s="44">
        <f t="shared" si="13"/>
        <v>-8800158</v>
      </c>
    </row>
    <row r="24" spans="1:247">
      <c r="A24" s="38" t="s">
        <v>68</v>
      </c>
      <c r="B24" s="39" t="s">
        <v>69</v>
      </c>
      <c r="C24" s="39" t="s">
        <v>85</v>
      </c>
      <c r="D24" s="39" t="s">
        <v>37</v>
      </c>
      <c r="E24" s="40" t="s">
        <v>2</v>
      </c>
      <c r="F24" s="39" t="s">
        <v>38</v>
      </c>
    </row>
    <row r="25" spans="1:247">
      <c r="A25" s="41" t="s">
        <v>56</v>
      </c>
      <c r="B25" s="42">
        <v>9020197</v>
      </c>
      <c r="C25" s="43">
        <v>8530800</v>
      </c>
      <c r="D25" s="44">
        <f t="shared" ref="D25:D27" si="14">AVERAGE(B25:C25)</f>
        <v>8775498.5</v>
      </c>
      <c r="E25" s="45">
        <v>0.5</v>
      </c>
      <c r="F25" s="44">
        <f t="shared" ref="F25:F27" si="15">E25*D25</f>
        <v>4387749.25</v>
      </c>
    </row>
    <row r="26" spans="1:247">
      <c r="A26" s="41" t="s">
        <v>54</v>
      </c>
      <c r="B26" s="42">
        <v>33388</v>
      </c>
      <c r="C26" s="43">
        <v>30956</v>
      </c>
      <c r="D26" s="44">
        <f t="shared" si="14"/>
        <v>32172</v>
      </c>
      <c r="E26" s="45">
        <v>0.5</v>
      </c>
      <c r="F26" s="44">
        <f t="shared" si="15"/>
        <v>16086</v>
      </c>
    </row>
    <row r="27" spans="1:247">
      <c r="A27" s="41" t="s">
        <v>39</v>
      </c>
      <c r="B27" s="42">
        <v>-2746266</v>
      </c>
      <c r="C27" s="42">
        <v>-2418850</v>
      </c>
      <c r="D27" s="44">
        <f t="shared" si="14"/>
        <v>-2582558</v>
      </c>
      <c r="E27" s="45">
        <v>1</v>
      </c>
      <c r="F27" s="44">
        <f t="shared" si="15"/>
        <v>-2582558</v>
      </c>
    </row>
    <row r="28" spans="1:247">
      <c r="A28" s="38" t="s">
        <v>70</v>
      </c>
      <c r="B28" s="39" t="s">
        <v>59</v>
      </c>
      <c r="C28" s="39" t="s">
        <v>85</v>
      </c>
      <c r="D28" s="39" t="s">
        <v>37</v>
      </c>
      <c r="E28" s="40" t="s">
        <v>2</v>
      </c>
      <c r="F28" s="39" t="s">
        <v>38</v>
      </c>
    </row>
    <row r="29" spans="1:247" s="73" customFormat="1" ht="24">
      <c r="A29" s="41" t="s">
        <v>83</v>
      </c>
      <c r="B29" s="42">
        <v>258000</v>
      </c>
      <c r="C29" s="43">
        <v>0</v>
      </c>
      <c r="D29" s="68">
        <f t="shared" ref="D29:D32" si="16">AVERAGE(B29:C29)</f>
        <v>129000</v>
      </c>
      <c r="E29" s="69">
        <v>1</v>
      </c>
      <c r="F29" s="68">
        <f t="shared" ref="F29:F32" si="17">E29*D29</f>
        <v>129000</v>
      </c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0"/>
      <c r="EB29" s="70"/>
      <c r="EC29" s="70"/>
      <c r="ED29" s="70"/>
      <c r="EE29" s="70"/>
      <c r="EF29" s="70"/>
      <c r="EG29" s="70"/>
      <c r="EH29" s="70"/>
      <c r="EI29" s="70"/>
      <c r="EJ29" s="70"/>
      <c r="EK29" s="70"/>
      <c r="EL29" s="70"/>
      <c r="EM29" s="70"/>
      <c r="EN29" s="70"/>
      <c r="EO29" s="70"/>
      <c r="EP29" s="70"/>
      <c r="EQ29" s="70"/>
      <c r="ER29" s="70"/>
      <c r="ES29" s="70"/>
      <c r="ET29" s="70"/>
      <c r="EU29" s="70"/>
      <c r="EV29" s="70"/>
      <c r="EW29" s="70"/>
      <c r="EX29" s="70"/>
      <c r="EY29" s="70"/>
      <c r="EZ29" s="70"/>
      <c r="FA29" s="70"/>
      <c r="FB29" s="70"/>
      <c r="FC29" s="70"/>
      <c r="FD29" s="70"/>
      <c r="FE29" s="70"/>
      <c r="FF29" s="70"/>
      <c r="FG29" s="70"/>
      <c r="FH29" s="70"/>
      <c r="FI29" s="70"/>
      <c r="FJ29" s="70"/>
      <c r="FK29" s="70"/>
      <c r="FL29" s="70"/>
      <c r="FM29" s="70"/>
      <c r="FN29" s="70"/>
      <c r="FO29" s="70"/>
      <c r="FP29" s="70"/>
      <c r="FQ29" s="70"/>
      <c r="FR29" s="70"/>
      <c r="FS29" s="70"/>
      <c r="FT29" s="70"/>
      <c r="FU29" s="70"/>
      <c r="FV29" s="70"/>
      <c r="FW29" s="70"/>
      <c r="FX29" s="70"/>
      <c r="FY29" s="70"/>
      <c r="FZ29" s="70"/>
      <c r="GA29" s="70"/>
      <c r="GB29" s="70"/>
      <c r="GC29" s="70"/>
      <c r="GD29" s="70"/>
      <c r="GE29" s="70"/>
      <c r="GF29" s="70"/>
      <c r="GG29" s="70"/>
      <c r="GH29" s="70"/>
      <c r="GI29" s="70"/>
      <c r="GJ29" s="70"/>
      <c r="GK29" s="70"/>
      <c r="GL29" s="70"/>
      <c r="GM29" s="70"/>
      <c r="GN29" s="70"/>
      <c r="GO29" s="70"/>
      <c r="GP29" s="70"/>
      <c r="GQ29" s="70"/>
      <c r="GR29" s="70"/>
      <c r="GS29" s="70"/>
      <c r="GT29" s="70"/>
      <c r="GU29" s="70"/>
      <c r="GV29" s="70"/>
      <c r="GW29" s="70"/>
      <c r="GX29" s="70"/>
      <c r="GY29" s="70"/>
      <c r="GZ29" s="70"/>
      <c r="HA29" s="70"/>
      <c r="HB29" s="70"/>
      <c r="HC29" s="70"/>
      <c r="HD29" s="70"/>
      <c r="HE29" s="70"/>
      <c r="HF29" s="70"/>
      <c r="HG29" s="70"/>
      <c r="HH29" s="70"/>
      <c r="HI29" s="70"/>
      <c r="HJ29" s="70"/>
      <c r="HK29" s="70"/>
      <c r="HL29" s="70"/>
      <c r="HM29" s="70"/>
      <c r="HN29" s="70"/>
      <c r="HO29" s="70"/>
      <c r="HP29" s="70"/>
      <c r="HQ29" s="70"/>
      <c r="HR29" s="70"/>
      <c r="HS29" s="70"/>
      <c r="HT29" s="70"/>
      <c r="HU29" s="70"/>
      <c r="HV29" s="70"/>
      <c r="HW29" s="70"/>
      <c r="HX29" s="70"/>
      <c r="HY29" s="70"/>
      <c r="HZ29" s="70"/>
      <c r="IA29" s="70"/>
      <c r="IB29" s="70"/>
      <c r="IC29" s="70"/>
      <c r="ID29" s="71"/>
      <c r="IE29" s="71"/>
      <c r="IF29" s="71"/>
      <c r="IG29" s="71"/>
      <c r="IH29" s="71"/>
      <c r="II29" s="71"/>
      <c r="IJ29" s="71"/>
      <c r="IK29" s="71"/>
      <c r="IL29" s="72"/>
      <c r="IM29" s="72"/>
    </row>
    <row r="30" spans="1:247">
      <c r="A30" s="41" t="s">
        <v>55</v>
      </c>
      <c r="B30" s="42">
        <f>12000+3600</f>
        <v>15600</v>
      </c>
      <c r="C30" s="43">
        <f>36000+10800</f>
        <v>46800</v>
      </c>
      <c r="D30" s="44">
        <f t="shared" si="16"/>
        <v>31200</v>
      </c>
      <c r="E30" s="45">
        <v>0</v>
      </c>
      <c r="F30" s="44">
        <f t="shared" si="17"/>
        <v>0</v>
      </c>
    </row>
    <row r="31" spans="1:247">
      <c r="A31" s="41" t="s">
        <v>54</v>
      </c>
      <c r="B31" s="42">
        <v>373003</v>
      </c>
      <c r="C31" s="43">
        <v>48352</v>
      </c>
      <c r="D31" s="44">
        <f t="shared" si="16"/>
        <v>210677.5</v>
      </c>
      <c r="E31" s="45">
        <v>1</v>
      </c>
      <c r="F31" s="44">
        <f t="shared" si="17"/>
        <v>210677.5</v>
      </c>
    </row>
    <row r="32" spans="1:247">
      <c r="A32" s="41" t="s">
        <v>39</v>
      </c>
      <c r="B32" s="42">
        <v>-96079</v>
      </c>
      <c r="C32" s="42">
        <v>-258577</v>
      </c>
      <c r="D32" s="44">
        <f t="shared" si="16"/>
        <v>-177328</v>
      </c>
      <c r="E32" s="45">
        <v>1</v>
      </c>
      <c r="F32" s="44">
        <f t="shared" si="17"/>
        <v>-177328</v>
      </c>
    </row>
    <row r="33" spans="1:6" ht="15.4" customHeight="1">
      <c r="A33" s="46" t="s">
        <v>40</v>
      </c>
      <c r="B33" s="76"/>
      <c r="C33" s="77"/>
      <c r="D33" s="77"/>
      <c r="E33" s="78"/>
      <c r="F33" s="47">
        <f>SUM(F3:F32)</f>
        <v>19637095.925000001</v>
      </c>
    </row>
    <row r="34" spans="1:6" ht="16.350000000000001" customHeight="1">
      <c r="A34" s="48" t="s">
        <v>41</v>
      </c>
      <c r="B34" s="79"/>
      <c r="C34" s="80"/>
      <c r="D34" s="80"/>
      <c r="E34" s="81"/>
      <c r="F34" s="47">
        <f>F33/12</f>
        <v>1636424.6604166667</v>
      </c>
    </row>
    <row r="35" spans="1:6">
      <c r="A35" s="48" t="s">
        <v>42</v>
      </c>
      <c r="B35" s="79"/>
      <c r="C35" s="80"/>
      <c r="D35" s="80"/>
      <c r="E35" s="81"/>
      <c r="F35" s="44">
        <f>RTR!J10</f>
        <v>657840</v>
      </c>
    </row>
    <row r="36" spans="1:6" ht="16.350000000000001" customHeight="1">
      <c r="A36" s="49" t="s">
        <v>43</v>
      </c>
      <c r="B36" s="82"/>
      <c r="C36" s="83"/>
      <c r="D36" s="83"/>
      <c r="E36" s="84"/>
      <c r="F36" s="50">
        <v>2</v>
      </c>
    </row>
    <row r="37" spans="1:6" ht="16.350000000000001" customHeight="1">
      <c r="A37" s="48" t="s">
        <v>44</v>
      </c>
      <c r="B37" s="85"/>
      <c r="C37" s="85"/>
      <c r="D37" s="85"/>
      <c r="E37" s="85"/>
      <c r="F37" s="51">
        <f>(F34*F36)-F35</f>
        <v>2615009.3208333333</v>
      </c>
    </row>
    <row r="38" spans="1:6" ht="16.350000000000001" customHeight="1">
      <c r="A38" s="48" t="s">
        <v>45</v>
      </c>
      <c r="B38" s="85"/>
      <c r="C38" s="85"/>
      <c r="D38" s="85"/>
      <c r="E38" s="85"/>
      <c r="F38" s="52">
        <v>120</v>
      </c>
    </row>
    <row r="39" spans="1:6" ht="15.75" customHeight="1">
      <c r="A39" s="48" t="s">
        <v>46</v>
      </c>
      <c r="B39" s="85"/>
      <c r="C39" s="85"/>
      <c r="D39" s="85"/>
      <c r="E39" s="85"/>
      <c r="F39" s="50">
        <v>0.1</v>
      </c>
    </row>
    <row r="40" spans="1:6">
      <c r="A40" s="48" t="s">
        <v>47</v>
      </c>
      <c r="B40" s="85"/>
      <c r="C40" s="85"/>
      <c r="D40" s="85"/>
      <c r="E40" s="85"/>
      <c r="F40" s="53">
        <f>PMT(F39/12,F38,-100000)</f>
        <v>1321.5073688176201</v>
      </c>
    </row>
    <row r="41" spans="1:6">
      <c r="A41" s="48" t="s">
        <v>48</v>
      </c>
      <c r="B41" s="85"/>
      <c r="C41" s="85"/>
      <c r="D41" s="85"/>
      <c r="E41" s="85"/>
      <c r="F41" s="54">
        <f>F37/F40</f>
        <v>1978.8079752994765</v>
      </c>
    </row>
  </sheetData>
  <sheetProtection selectLockedCells="1" selectUnlockedCells="1"/>
  <mergeCells count="10">
    <mergeCell ref="B37:E37"/>
    <mergeCell ref="B38:E38"/>
    <mergeCell ref="B39:E39"/>
    <mergeCell ref="B40:E40"/>
    <mergeCell ref="B41:E41"/>
    <mergeCell ref="B1:C1"/>
    <mergeCell ref="B33:E33"/>
    <mergeCell ref="B34:E34"/>
    <mergeCell ref="B35:E35"/>
    <mergeCell ref="B36:E36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10"/>
  <sheetViews>
    <sheetView zoomScale="136" zoomScaleNormal="136" workbookViewId="0">
      <selection activeCell="J15" sqref="J15"/>
    </sheetView>
  </sheetViews>
  <sheetFormatPr defaultColWidth="22.140625" defaultRowHeight="10.5"/>
  <cols>
    <col min="1" max="1" width="5.42578125" style="21" customWidth="1"/>
    <col min="2" max="2" width="17.5703125" style="21" customWidth="1"/>
    <col min="3" max="3" width="13.28515625" style="21" customWidth="1"/>
    <col min="4" max="4" width="11.85546875" style="21" bestFit="1" customWidth="1"/>
    <col min="5" max="5" width="7.42578125" style="21" customWidth="1"/>
    <col min="6" max="6" width="13.140625" style="21" bestFit="1" customWidth="1"/>
    <col min="7" max="7" width="9" style="21" customWidth="1"/>
    <col min="8" max="8" width="7.7109375" style="21" customWidth="1"/>
    <col min="9" max="9" width="10.140625" style="21" customWidth="1"/>
    <col min="10" max="10" width="13.140625" style="21" customWidth="1"/>
    <col min="11" max="11" width="24.85546875" style="21" customWidth="1"/>
    <col min="12" max="248" width="22.140625" style="21"/>
    <col min="249" max="16384" width="22.140625" style="22"/>
  </cols>
  <sheetData>
    <row r="1" spans="1:248" ht="21">
      <c r="A1" s="20" t="s">
        <v>3</v>
      </c>
      <c r="B1" s="20" t="s">
        <v>4</v>
      </c>
      <c r="C1" s="20" t="s">
        <v>5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  <c r="I1" s="20" t="s">
        <v>11</v>
      </c>
      <c r="J1" s="20" t="s">
        <v>53</v>
      </c>
      <c r="K1" s="20" t="s">
        <v>12</v>
      </c>
    </row>
    <row r="2" spans="1:248">
      <c r="A2" s="58">
        <v>1</v>
      </c>
      <c r="B2" s="57">
        <v>3429340</v>
      </c>
      <c r="C2" s="58" t="s">
        <v>74</v>
      </c>
      <c r="D2" s="58" t="s">
        <v>71</v>
      </c>
      <c r="E2" s="57" t="s">
        <v>72</v>
      </c>
      <c r="F2" s="59">
        <v>40000000</v>
      </c>
      <c r="G2" s="57">
        <v>120</v>
      </c>
      <c r="H2" s="57">
        <v>21</v>
      </c>
      <c r="I2" s="57">
        <v>517500</v>
      </c>
      <c r="J2" s="57" t="s">
        <v>52</v>
      </c>
      <c r="K2" s="60"/>
    </row>
    <row r="3" spans="1:248" s="56" customFormat="1">
      <c r="A3" s="58">
        <v>2</v>
      </c>
      <c r="B3" s="57">
        <v>50498395</v>
      </c>
      <c r="C3" s="58" t="s">
        <v>74</v>
      </c>
      <c r="D3" s="58" t="s">
        <v>13</v>
      </c>
      <c r="E3" s="57" t="s">
        <v>76</v>
      </c>
      <c r="F3" s="59">
        <v>1404598</v>
      </c>
      <c r="G3" s="57">
        <v>36</v>
      </c>
      <c r="H3" s="57">
        <v>23</v>
      </c>
      <c r="I3" s="57">
        <v>47326</v>
      </c>
      <c r="J3" s="57" t="s">
        <v>52</v>
      </c>
      <c r="K3" s="60"/>
      <c r="L3" s="21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5"/>
      <c r="EH3" s="55"/>
      <c r="EI3" s="55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5"/>
      <c r="FL3" s="55"/>
      <c r="FM3" s="55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  <c r="FZ3" s="55"/>
      <c r="GA3" s="55"/>
      <c r="GB3" s="55"/>
      <c r="GC3" s="55"/>
      <c r="GD3" s="55"/>
      <c r="GE3" s="55"/>
      <c r="GF3" s="55"/>
      <c r="GG3" s="55"/>
      <c r="GH3" s="55"/>
      <c r="GI3" s="55"/>
      <c r="GJ3" s="55"/>
      <c r="GK3" s="55"/>
      <c r="GL3" s="55"/>
      <c r="GM3" s="55"/>
      <c r="GN3" s="55"/>
      <c r="GO3" s="55"/>
      <c r="GP3" s="55"/>
      <c r="GQ3" s="55"/>
      <c r="GR3" s="55"/>
      <c r="GS3" s="55"/>
      <c r="GT3" s="55"/>
      <c r="GU3" s="55"/>
      <c r="GV3" s="55"/>
      <c r="GW3" s="55"/>
      <c r="GX3" s="55"/>
      <c r="GY3" s="55"/>
      <c r="GZ3" s="55"/>
      <c r="HA3" s="55"/>
      <c r="HB3" s="55"/>
      <c r="HC3" s="55"/>
      <c r="HD3" s="55"/>
      <c r="HE3" s="55"/>
      <c r="HF3" s="55"/>
      <c r="HG3" s="55"/>
      <c r="HH3" s="55"/>
      <c r="HI3" s="55"/>
      <c r="HJ3" s="55"/>
      <c r="HK3" s="55"/>
      <c r="HL3" s="55"/>
      <c r="HM3" s="55"/>
      <c r="HN3" s="55"/>
      <c r="HO3" s="55"/>
      <c r="HP3" s="55"/>
      <c r="HQ3" s="55"/>
      <c r="HR3" s="55"/>
      <c r="HS3" s="55"/>
      <c r="HT3" s="55"/>
      <c r="HU3" s="55"/>
      <c r="HV3" s="55"/>
      <c r="HW3" s="55"/>
      <c r="HX3" s="55"/>
      <c r="HY3" s="55"/>
      <c r="HZ3" s="55"/>
      <c r="IA3" s="55"/>
      <c r="IB3" s="55"/>
      <c r="IC3" s="55"/>
      <c r="ID3" s="55"/>
      <c r="IE3" s="55"/>
      <c r="IF3" s="55"/>
      <c r="IG3" s="55"/>
      <c r="IH3" s="55"/>
      <c r="II3" s="55"/>
      <c r="IJ3" s="55"/>
      <c r="IK3" s="55"/>
      <c r="IL3" s="55"/>
      <c r="IM3" s="55"/>
      <c r="IN3" s="55"/>
    </row>
    <row r="4" spans="1:248" s="56" customFormat="1">
      <c r="A4" s="58">
        <v>3</v>
      </c>
      <c r="B4" s="57">
        <v>62788878</v>
      </c>
      <c r="C4" s="58" t="s">
        <v>74</v>
      </c>
      <c r="D4" s="58" t="s">
        <v>14</v>
      </c>
      <c r="E4" s="57" t="s">
        <v>76</v>
      </c>
      <c r="F4" s="59">
        <v>600000</v>
      </c>
      <c r="G4" s="57">
        <v>48</v>
      </c>
      <c r="H4" s="57">
        <v>9</v>
      </c>
      <c r="I4" s="57">
        <v>15365</v>
      </c>
      <c r="J4" s="57" t="s">
        <v>52</v>
      </c>
      <c r="K4" s="60"/>
      <c r="L4" s="21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  <c r="FW4" s="55"/>
      <c r="FX4" s="55"/>
      <c r="FY4" s="55"/>
      <c r="FZ4" s="55"/>
      <c r="GA4" s="55"/>
      <c r="GB4" s="55"/>
      <c r="GC4" s="55"/>
      <c r="GD4" s="55"/>
      <c r="GE4" s="55"/>
      <c r="GF4" s="55"/>
      <c r="GG4" s="55"/>
      <c r="GH4" s="55"/>
      <c r="GI4" s="55"/>
      <c r="GJ4" s="55"/>
      <c r="GK4" s="55"/>
      <c r="GL4" s="55"/>
      <c r="GM4" s="55"/>
      <c r="GN4" s="55"/>
      <c r="GO4" s="55"/>
      <c r="GP4" s="55"/>
      <c r="GQ4" s="55"/>
      <c r="GR4" s="55"/>
      <c r="GS4" s="55"/>
      <c r="GT4" s="55"/>
      <c r="GU4" s="55"/>
      <c r="GV4" s="55"/>
      <c r="GW4" s="55"/>
      <c r="GX4" s="55"/>
      <c r="GY4" s="55"/>
      <c r="GZ4" s="55"/>
      <c r="HA4" s="55"/>
      <c r="HB4" s="55"/>
      <c r="HC4" s="55"/>
      <c r="HD4" s="55"/>
      <c r="HE4" s="55"/>
      <c r="HF4" s="55"/>
      <c r="HG4" s="55"/>
      <c r="HH4" s="55"/>
      <c r="HI4" s="55"/>
      <c r="HJ4" s="55"/>
      <c r="HK4" s="55"/>
      <c r="HL4" s="55"/>
      <c r="HM4" s="55"/>
      <c r="HN4" s="55"/>
      <c r="HO4" s="55"/>
      <c r="HP4" s="55"/>
      <c r="HQ4" s="55"/>
      <c r="HR4" s="55"/>
      <c r="HS4" s="55"/>
      <c r="HT4" s="55"/>
      <c r="HU4" s="55"/>
      <c r="HV4" s="55"/>
      <c r="HW4" s="55"/>
      <c r="HX4" s="55"/>
      <c r="HY4" s="55"/>
      <c r="HZ4" s="55"/>
      <c r="IA4" s="55"/>
      <c r="IB4" s="55"/>
      <c r="IC4" s="55"/>
      <c r="ID4" s="55"/>
      <c r="IE4" s="55"/>
      <c r="IF4" s="55"/>
      <c r="IG4" s="55"/>
      <c r="IH4" s="55"/>
      <c r="II4" s="55"/>
      <c r="IJ4" s="55"/>
      <c r="IK4" s="55"/>
      <c r="IL4" s="55"/>
      <c r="IM4" s="55"/>
      <c r="IN4" s="55"/>
    </row>
    <row r="5" spans="1:248" s="56" customFormat="1">
      <c r="A5" s="58">
        <v>4</v>
      </c>
      <c r="B5" s="57">
        <v>1397653</v>
      </c>
      <c r="C5" s="58" t="s">
        <v>74</v>
      </c>
      <c r="D5" s="58" t="s">
        <v>75</v>
      </c>
      <c r="E5" s="57" t="s">
        <v>72</v>
      </c>
      <c r="F5" s="59">
        <v>65000000</v>
      </c>
      <c r="G5" s="57">
        <v>144</v>
      </c>
      <c r="H5" s="57">
        <v>21</v>
      </c>
      <c r="I5" s="57">
        <v>755143</v>
      </c>
      <c r="J5" s="57" t="s">
        <v>73</v>
      </c>
      <c r="K5" s="57"/>
      <c r="L5" s="21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</row>
    <row r="6" spans="1:248" s="56" customFormat="1">
      <c r="A6" s="58">
        <v>5</v>
      </c>
      <c r="B6" s="57">
        <v>60243886</v>
      </c>
      <c r="C6" s="58" t="s">
        <v>78</v>
      </c>
      <c r="D6" s="58" t="s">
        <v>14</v>
      </c>
      <c r="E6" s="57" t="s">
        <v>76</v>
      </c>
      <c r="F6" s="59">
        <v>880800</v>
      </c>
      <c r="G6" s="57">
        <v>36</v>
      </c>
      <c r="H6" s="57">
        <v>12</v>
      </c>
      <c r="I6" s="57">
        <v>27948</v>
      </c>
      <c r="J6" s="57" t="s">
        <v>52</v>
      </c>
      <c r="K6" s="57"/>
      <c r="L6" s="21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/>
      <c r="GF6" s="55"/>
      <c r="GG6" s="55"/>
      <c r="GH6" s="55"/>
      <c r="GI6" s="55"/>
      <c r="GJ6" s="55"/>
      <c r="GK6" s="55"/>
      <c r="GL6" s="55"/>
      <c r="GM6" s="55"/>
      <c r="GN6" s="55"/>
      <c r="GO6" s="55"/>
      <c r="GP6" s="55"/>
      <c r="GQ6" s="55"/>
      <c r="GR6" s="55"/>
      <c r="GS6" s="55"/>
      <c r="GT6" s="55"/>
      <c r="GU6" s="55"/>
      <c r="GV6" s="55"/>
      <c r="GW6" s="55"/>
      <c r="GX6" s="55"/>
      <c r="GY6" s="55"/>
      <c r="GZ6" s="55"/>
      <c r="HA6" s="55"/>
      <c r="HB6" s="55"/>
      <c r="HC6" s="55"/>
      <c r="HD6" s="55"/>
      <c r="HE6" s="55"/>
      <c r="HF6" s="55"/>
      <c r="HG6" s="55"/>
      <c r="HH6" s="55"/>
      <c r="HI6" s="55"/>
      <c r="HJ6" s="55"/>
      <c r="HK6" s="55"/>
      <c r="HL6" s="55"/>
      <c r="HM6" s="55"/>
      <c r="HN6" s="55"/>
      <c r="HO6" s="55"/>
      <c r="HP6" s="55"/>
      <c r="HQ6" s="55"/>
      <c r="HR6" s="55"/>
      <c r="HS6" s="55"/>
      <c r="HT6" s="55"/>
      <c r="HU6" s="55"/>
      <c r="HV6" s="55"/>
      <c r="HW6" s="55"/>
      <c r="HX6" s="55"/>
      <c r="HY6" s="55"/>
      <c r="HZ6" s="55"/>
      <c r="IA6" s="55"/>
      <c r="IB6" s="55"/>
      <c r="IC6" s="55"/>
      <c r="ID6" s="55"/>
      <c r="IE6" s="55"/>
      <c r="IF6" s="55"/>
      <c r="IG6" s="55"/>
      <c r="IH6" s="55"/>
      <c r="II6" s="55"/>
      <c r="IJ6" s="55"/>
      <c r="IK6" s="55"/>
      <c r="IL6" s="55"/>
      <c r="IM6" s="55"/>
    </row>
    <row r="7" spans="1:248" s="56" customFormat="1">
      <c r="A7" s="58">
        <v>6</v>
      </c>
      <c r="B7" s="24">
        <v>0</v>
      </c>
      <c r="C7" s="58" t="s">
        <v>78</v>
      </c>
      <c r="D7" s="25" t="s">
        <v>79</v>
      </c>
      <c r="E7" s="25" t="s">
        <v>76</v>
      </c>
      <c r="F7" s="25">
        <v>2371500</v>
      </c>
      <c r="G7" s="26">
        <v>60</v>
      </c>
      <c r="H7" s="26">
        <v>7</v>
      </c>
      <c r="I7" s="27">
        <v>49701</v>
      </c>
      <c r="J7" s="25" t="s">
        <v>52</v>
      </c>
      <c r="K7" s="57"/>
      <c r="L7" s="21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  <c r="GC7" s="55"/>
      <c r="GD7" s="55"/>
      <c r="GE7" s="55"/>
      <c r="GF7" s="55"/>
      <c r="GG7" s="55"/>
      <c r="GH7" s="55"/>
      <c r="GI7" s="55"/>
      <c r="GJ7" s="55"/>
      <c r="GK7" s="55"/>
      <c r="GL7" s="55"/>
      <c r="GM7" s="55"/>
      <c r="GN7" s="55"/>
      <c r="GO7" s="55"/>
      <c r="GP7" s="55"/>
      <c r="GQ7" s="55"/>
      <c r="GR7" s="55"/>
      <c r="GS7" s="55"/>
      <c r="GT7" s="55"/>
      <c r="GU7" s="55"/>
      <c r="GV7" s="55"/>
      <c r="GW7" s="55"/>
      <c r="GX7" s="55"/>
      <c r="GY7" s="55"/>
      <c r="GZ7" s="55"/>
      <c r="HA7" s="55"/>
      <c r="HB7" s="55"/>
      <c r="HC7" s="55"/>
      <c r="HD7" s="55"/>
      <c r="HE7" s="55"/>
      <c r="HF7" s="55"/>
      <c r="HG7" s="55"/>
      <c r="HH7" s="55"/>
      <c r="HI7" s="55"/>
      <c r="HJ7" s="55"/>
      <c r="HK7" s="55"/>
      <c r="HL7" s="55"/>
      <c r="HM7" s="55"/>
      <c r="HN7" s="55"/>
      <c r="HO7" s="55"/>
      <c r="HP7" s="55"/>
      <c r="HQ7" s="55"/>
      <c r="HR7" s="55"/>
      <c r="HS7" s="55"/>
      <c r="HT7" s="55"/>
      <c r="HU7" s="55"/>
      <c r="HV7" s="55"/>
      <c r="HW7" s="55"/>
      <c r="HX7" s="55"/>
      <c r="HY7" s="55"/>
      <c r="HZ7" s="55"/>
      <c r="IA7" s="55"/>
      <c r="IB7" s="55"/>
      <c r="IC7" s="55"/>
      <c r="ID7" s="55"/>
      <c r="IE7" s="55"/>
      <c r="IF7" s="55"/>
      <c r="IG7" s="55"/>
      <c r="IH7" s="55"/>
      <c r="II7" s="55"/>
      <c r="IJ7" s="55"/>
      <c r="IK7" s="55"/>
      <c r="IL7" s="55"/>
      <c r="IM7" s="55"/>
      <c r="IN7" s="55"/>
    </row>
    <row r="8" spans="1:248">
      <c r="A8" s="58">
        <v>7</v>
      </c>
      <c r="B8" s="24" t="s">
        <v>77</v>
      </c>
      <c r="C8" s="58" t="s">
        <v>78</v>
      </c>
      <c r="D8" s="25" t="s">
        <v>80</v>
      </c>
      <c r="E8" s="25" t="s">
        <v>81</v>
      </c>
      <c r="F8" s="25">
        <v>30000000</v>
      </c>
      <c r="G8" s="26">
        <v>12</v>
      </c>
      <c r="H8" s="26">
        <v>0</v>
      </c>
      <c r="I8" s="27">
        <v>0</v>
      </c>
      <c r="J8" s="25" t="s">
        <v>51</v>
      </c>
      <c r="K8" s="57"/>
    </row>
    <row r="9" spans="1:248" s="56" customFormat="1">
      <c r="A9" s="58">
        <v>8</v>
      </c>
      <c r="B9" s="24">
        <v>3429608</v>
      </c>
      <c r="C9" s="58" t="s">
        <v>78</v>
      </c>
      <c r="D9" s="25" t="s">
        <v>71</v>
      </c>
      <c r="E9" s="25" t="s">
        <v>72</v>
      </c>
      <c r="F9" s="25">
        <v>20000000</v>
      </c>
      <c r="G9" s="26">
        <v>121</v>
      </c>
      <c r="H9" s="26">
        <v>18</v>
      </c>
      <c r="I9" s="27">
        <v>258795</v>
      </c>
      <c r="J9" s="32" t="s">
        <v>82</v>
      </c>
      <c r="K9" s="24"/>
      <c r="L9" s="21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  <c r="DR9" s="55"/>
      <c r="DS9" s="55"/>
      <c r="DT9" s="55"/>
      <c r="DU9" s="55"/>
      <c r="DV9" s="55"/>
      <c r="DW9" s="55"/>
      <c r="DX9" s="55"/>
      <c r="DY9" s="55"/>
      <c r="DZ9" s="55"/>
      <c r="EA9" s="55"/>
      <c r="EB9" s="55"/>
      <c r="EC9" s="55"/>
      <c r="ED9" s="55"/>
      <c r="EE9" s="55"/>
      <c r="EF9" s="55"/>
      <c r="EG9" s="55"/>
      <c r="EH9" s="55"/>
      <c r="EI9" s="55"/>
      <c r="EJ9" s="55"/>
      <c r="EK9" s="55"/>
      <c r="EL9" s="55"/>
      <c r="EM9" s="55"/>
      <c r="EN9" s="55"/>
      <c r="EO9" s="55"/>
      <c r="EP9" s="55"/>
      <c r="EQ9" s="55"/>
      <c r="ER9" s="55"/>
      <c r="ES9" s="55"/>
      <c r="ET9" s="55"/>
      <c r="EU9" s="55"/>
      <c r="EV9" s="55"/>
      <c r="EW9" s="55"/>
      <c r="EX9" s="55"/>
      <c r="EY9" s="55"/>
      <c r="EZ9" s="55"/>
      <c r="FA9" s="55"/>
      <c r="FB9" s="55"/>
      <c r="FC9" s="55"/>
      <c r="FD9" s="55"/>
      <c r="FE9" s="55"/>
      <c r="FF9" s="55"/>
      <c r="FG9" s="55"/>
      <c r="FH9" s="55"/>
      <c r="FI9" s="55"/>
      <c r="FJ9" s="55"/>
      <c r="FK9" s="55"/>
      <c r="FL9" s="55"/>
      <c r="FM9" s="55"/>
      <c r="FN9" s="55"/>
      <c r="FO9" s="55"/>
      <c r="FP9" s="55"/>
      <c r="FQ9" s="55"/>
      <c r="FR9" s="55"/>
      <c r="FS9" s="55"/>
      <c r="FT9" s="55"/>
      <c r="FU9" s="55"/>
      <c r="FV9" s="55"/>
      <c r="FW9" s="55"/>
      <c r="FX9" s="55"/>
      <c r="FY9" s="55"/>
      <c r="FZ9" s="55"/>
      <c r="GA9" s="55"/>
      <c r="GB9" s="55"/>
      <c r="GC9" s="55"/>
      <c r="GD9" s="55"/>
      <c r="GE9" s="55"/>
      <c r="GF9" s="55"/>
      <c r="GG9" s="55"/>
      <c r="GH9" s="55"/>
      <c r="GI9" s="55"/>
      <c r="GJ9" s="55"/>
      <c r="GK9" s="55"/>
      <c r="GL9" s="55"/>
      <c r="GM9" s="55"/>
      <c r="GN9" s="55"/>
      <c r="GO9" s="55"/>
      <c r="GP9" s="55"/>
      <c r="GQ9" s="55"/>
      <c r="GR9" s="55"/>
      <c r="GS9" s="55"/>
      <c r="GT9" s="55"/>
      <c r="GU9" s="55"/>
      <c r="GV9" s="55"/>
      <c r="GW9" s="55"/>
      <c r="GX9" s="55"/>
      <c r="GY9" s="55"/>
      <c r="GZ9" s="55"/>
      <c r="HA9" s="55"/>
      <c r="HB9" s="55"/>
      <c r="HC9" s="55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5"/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5"/>
      <c r="IB9" s="55"/>
      <c r="IC9" s="55"/>
      <c r="ID9" s="55"/>
      <c r="IE9" s="55"/>
      <c r="IF9" s="55"/>
      <c r="IG9" s="55"/>
      <c r="IH9" s="55"/>
      <c r="II9" s="55"/>
      <c r="IJ9" s="55"/>
      <c r="IK9" s="55"/>
      <c r="IL9" s="55"/>
      <c r="IM9" s="55"/>
      <c r="IN9" s="55"/>
    </row>
    <row r="10" spans="1:248">
      <c r="A10" s="28"/>
      <c r="B10" s="23"/>
      <c r="C10" s="23"/>
      <c r="D10" s="23"/>
      <c r="E10" s="23"/>
      <c r="F10" s="23"/>
      <c r="G10" s="23"/>
      <c r="H10" s="23"/>
      <c r="I10" s="30"/>
      <c r="J10" s="33">
        <f>SUMIF(J2:J9,"Y",I2:I9)</f>
        <v>657840</v>
      </c>
      <c r="K10" s="3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6" t="s">
        <v>15</v>
      </c>
      <c r="B1" s="86"/>
      <c r="C1" s="2"/>
    </row>
    <row r="2" spans="1:6" ht="14.25" customHeight="1">
      <c r="A2" s="86" t="s">
        <v>16</v>
      </c>
      <c r="B2" s="86"/>
      <c r="C2" s="2"/>
    </row>
    <row r="5" spans="1:6" ht="30">
      <c r="A5" s="3" t="s">
        <v>3</v>
      </c>
      <c r="B5" s="4" t="s">
        <v>17</v>
      </c>
      <c r="C5" s="4" t="s">
        <v>18</v>
      </c>
      <c r="D5" s="5" t="s">
        <v>19</v>
      </c>
      <c r="E5" s="1" t="s">
        <v>20</v>
      </c>
      <c r="F5" s="1" t="s">
        <v>21</v>
      </c>
    </row>
    <row r="6" spans="1:6" ht="42.75">
      <c r="A6" s="6">
        <v>1</v>
      </c>
      <c r="B6" s="7" t="s">
        <v>22</v>
      </c>
      <c r="C6" s="8" t="s">
        <v>23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24</v>
      </c>
      <c r="C7" s="8" t="s">
        <v>25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26</v>
      </c>
      <c r="C8" s="8" t="s">
        <v>27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28</v>
      </c>
      <c r="C9" s="12" t="s">
        <v>29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30</v>
      </c>
      <c r="C10" s="8" t="s">
        <v>31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32</v>
      </c>
      <c r="C11" s="14" t="s">
        <v>33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34</v>
      </c>
      <c r="C12" s="15" t="s">
        <v>35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36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2019-09-07T10:13:09Z</dcterms:modified>
</cp:coreProperties>
</file>