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3"/>
  </bookViews>
  <sheets>
    <sheet name="Eligibility" sheetId="1" r:id="rId1"/>
    <sheet name="RTR" sheetId="2" r:id="rId2"/>
    <sheet name="Sheet1" sheetId="5" state="hidden" r:id="rId3"/>
    <sheet name="Banking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H21" i="6"/>
  <c r="G21"/>
  <c r="F21"/>
  <c r="E21"/>
  <c r="D21"/>
  <c r="C21"/>
  <c r="O21" s="1"/>
  <c r="H11"/>
  <c r="G11"/>
  <c r="F11"/>
  <c r="E11"/>
  <c r="D11"/>
  <c r="C11"/>
  <c r="O11" s="1"/>
  <c r="O22" s="1"/>
  <c r="D14" i="1"/>
  <c r="F14" s="1"/>
  <c r="D15"/>
  <c r="D16"/>
  <c r="F16"/>
  <c r="F15"/>
  <c r="D11"/>
  <c r="D12"/>
  <c r="D3"/>
  <c r="D4"/>
  <c r="D5"/>
  <c r="D6"/>
  <c r="D7"/>
  <c r="D8"/>
  <c r="D9"/>
  <c r="N21" i="6"/>
  <c r="M21"/>
  <c r="L21"/>
  <c r="K21"/>
  <c r="J21"/>
  <c r="I21"/>
  <c r="N11"/>
  <c r="M11"/>
  <c r="L11"/>
  <c r="K11"/>
  <c r="J11"/>
  <c r="I11"/>
  <c r="F9" i="1" l="1"/>
  <c r="F12"/>
  <c r="F5"/>
  <c r="F7"/>
  <c r="F11"/>
  <c r="F24"/>
  <c r="F8" l="1"/>
  <c r="I8" i="2"/>
  <c r="F19" i="1" s="1"/>
  <c r="F3"/>
  <c r="F4"/>
  <c r="F6" i="5"/>
  <c r="F7"/>
  <c r="F13" s="1"/>
  <c r="F8"/>
  <c r="F9"/>
  <c r="F10"/>
  <c r="F11"/>
  <c r="F12"/>
  <c r="E13"/>
  <c r="F6" i="1" l="1"/>
  <c r="F17" s="1"/>
  <c r="F18" l="1"/>
  <c r="F21" s="1"/>
  <c r="F25" s="1"/>
</calcChain>
</file>

<file path=xl/sharedStrings.xml><?xml version="1.0" encoding="utf-8"?>
<sst xmlns="http://schemas.openxmlformats.org/spreadsheetml/2006/main" count="141" uniqueCount="91">
  <si>
    <t xml:space="preserve">Application No.   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</si>
  <si>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</si>
  <si>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</si>
  <si>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</si>
  <si>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</si>
  <si>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</si>
  <si>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</si>
  <si>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</si>
  <si>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</si>
  <si>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</si>
  <si>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</si>
  <si>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</si>
  <si>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</si>
  <si>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</si>
  <si>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</si>
  <si>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</si>
  <si>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</si>
  <si>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</si>
  <si>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</si>
  <si>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</si>
  <si>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</si>
  <si>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</si>
  <si>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</si>
  <si>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</si>
  <si>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</si>
  <si>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</si>
  <si>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</si>
  <si>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</si>
  <si>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</si>
  <si>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</si>
  <si>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</si>
  <si>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</si>
  <si>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</si>
  <si>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</si>
  <si>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</si>
  <si>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</si>
  <si>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</si>
  <si>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</si>
  <si>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</si>
  <si>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</si>
  <si>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</si>
  <si>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</si>
  <si>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</si>
  <si>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</si>
  <si>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</si>
  <si>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Net Profit </t>
  </si>
  <si>
    <t xml:space="preserve">Depreciation </t>
  </si>
  <si>
    <t>EMI Considered</t>
  </si>
  <si>
    <t>Income From Other Sources</t>
  </si>
  <si>
    <t>DOD</t>
  </si>
  <si>
    <t>n</t>
  </si>
  <si>
    <t>Bank Interest</t>
  </si>
  <si>
    <t>Lap</t>
  </si>
  <si>
    <t>y</t>
  </si>
  <si>
    <t>June</t>
  </si>
  <si>
    <t>July</t>
  </si>
  <si>
    <t>7th</t>
  </si>
  <si>
    <t>14th</t>
  </si>
  <si>
    <t>21st</t>
  </si>
  <si>
    <t>28th</t>
  </si>
  <si>
    <t>Eligibilty In Lacs</t>
  </si>
  <si>
    <t>Sept</t>
  </si>
  <si>
    <t>Aug</t>
  </si>
  <si>
    <t>Gulzar Service Station</t>
  </si>
  <si>
    <t>Gulzar Service Station (Prop. Gurcharan Singh)</t>
  </si>
  <si>
    <t>Assessment Year</t>
  </si>
  <si>
    <t>2019-20</t>
  </si>
  <si>
    <t>2018-19</t>
  </si>
  <si>
    <t>Income From Salary</t>
  </si>
  <si>
    <t>Interest From Unsecured Loans</t>
  </si>
  <si>
    <t>Raminder Kaur Baweja</t>
  </si>
  <si>
    <t>LAP-17618872</t>
  </si>
  <si>
    <t>Gurcharan Singh</t>
  </si>
  <si>
    <t>Kotak</t>
  </si>
  <si>
    <t>LAP-17498966</t>
  </si>
  <si>
    <t>Gulzar Motor</t>
  </si>
  <si>
    <t>Gulzar Motors P Ltd</t>
  </si>
  <si>
    <t>LAP-17608991</t>
  </si>
  <si>
    <t>LAP-17576579</t>
  </si>
  <si>
    <t>CF-14298650</t>
  </si>
  <si>
    <t>LAP-17498782</t>
  </si>
  <si>
    <t>Nov</t>
  </si>
  <si>
    <t>Oct</t>
  </si>
  <si>
    <t>Dec</t>
  </si>
  <si>
    <t>Jan</t>
  </si>
  <si>
    <t>Feb</t>
  </si>
  <si>
    <t>Mar</t>
  </si>
  <si>
    <t>April</t>
  </si>
  <si>
    <t>May</t>
  </si>
  <si>
    <t>HDFC Bank A/C No. 00342290000251</t>
  </si>
  <si>
    <t>PSB A/C No. 06831300012373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</si>
</sst>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82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65" fontId="8" fillId="4" borderId="6" xfId="1" applyNumberFormat="1" applyFont="1" applyFill="1" applyBorder="1" applyAlignment="1" applyProtection="1">
      <alignment horizontal="left"/>
    </xf>
    <xf numFmtId="165" fontId="8" fillId="2" borderId="5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0" fontId="9" fillId="3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1" fontId="10" fillId="2" borderId="7" xfId="0" applyNumberFormat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6" xfId="1" applyNumberFormat="1" applyFont="1" applyFill="1" applyBorder="1" applyAlignment="1" applyProtection="1">
      <alignment horizontal="left"/>
    </xf>
    <xf numFmtId="166" fontId="8" fillId="2" borderId="5" xfId="1" applyNumberFormat="1" applyFont="1" applyFill="1" applyBorder="1" applyAlignment="1" applyProtection="1">
      <alignment horizontal="left"/>
    </xf>
    <xf numFmtId="166" fontId="8" fillId="0" borderId="5" xfId="1" applyNumberFormat="1" applyFont="1" applyFill="1" applyBorder="1" applyAlignment="1" applyProtection="1">
      <alignment horizontal="left"/>
    </xf>
    <xf numFmtId="9" fontId="8" fillId="2" borderId="5" xfId="1" applyNumberFormat="1" applyFont="1" applyFill="1" applyBorder="1" applyAlignment="1" applyProtection="1">
      <alignment horizontal="left"/>
    </xf>
    <xf numFmtId="164" fontId="8" fillId="4" borderId="7" xfId="1" applyFont="1" applyFill="1" applyBorder="1" applyAlignment="1" applyProtection="1">
      <alignment horizontal="left"/>
    </xf>
    <xf numFmtId="0" fontId="8" fillId="4" borderId="8" xfId="0" applyNumberFormat="1" applyFont="1" applyFill="1" applyBorder="1" applyAlignment="1">
      <alignment horizontal="left"/>
    </xf>
    <xf numFmtId="0" fontId="8" fillId="4" borderId="9" xfId="0" applyNumberFormat="1" applyFont="1" applyFill="1" applyBorder="1" applyAlignment="1">
      <alignment horizontal="left"/>
    </xf>
    <xf numFmtId="0" fontId="8" fillId="4" borderId="10" xfId="0" applyNumberFormat="1" applyFont="1" applyFill="1" applyBorder="1" applyAlignment="1">
      <alignment horizontal="left"/>
    </xf>
    <xf numFmtId="167" fontId="8" fillId="4" borderId="7" xfId="1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  <xf numFmtId="0" fontId="8" fillId="0" borderId="4" xfId="0" applyNumberFormat="1" applyFont="1" applyFill="1" applyBorder="1" applyAlignment="1">
      <alignment horizontal="left"/>
    </xf>
    <xf numFmtId="167" fontId="8" fillId="4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165" fontId="8" fillId="0" borderId="2" xfId="1" applyNumberFormat="1" applyFont="1" applyFill="1" applyBorder="1" applyAlignment="1" applyProtection="1">
      <alignment horizontal="left"/>
    </xf>
    <xf numFmtId="165" fontId="8" fillId="0" borderId="3" xfId="1" applyNumberFormat="1" applyFont="1" applyFill="1" applyBorder="1" applyAlignment="1" applyProtection="1">
      <alignment horizontal="left"/>
    </xf>
    <xf numFmtId="165" fontId="8" fillId="0" borderId="4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2" fontId="8" fillId="4" borderId="1" xfId="4" applyNumberFormat="1" applyFont="1" applyFill="1" applyBorder="1" applyAlignment="1" applyProtection="1">
      <alignment horizontal="left"/>
    </xf>
    <xf numFmtId="168" fontId="8" fillId="3" borderId="2" xfId="1" applyNumberFormat="1" applyFont="1" applyFill="1" applyBorder="1" applyAlignment="1" applyProtection="1">
      <alignment horizontal="left"/>
    </xf>
    <xf numFmtId="168" fontId="8" fillId="3" borderId="3" xfId="1" applyNumberFormat="1" applyFont="1" applyFill="1" applyBorder="1" applyAlignment="1" applyProtection="1">
      <alignment horizontal="left"/>
    </xf>
    <xf numFmtId="168" fontId="8" fillId="3" borderId="4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1" fillId="0" borderId="0" xfId="0" applyFont="1" applyBorder="1" applyAlignment="1">
      <alignment horizontal="center"/>
    </xf>
    <xf numFmtId="0" fontId="11" fillId="0" borderId="0" xfId="0" applyFont="1" applyAlignment="1"/>
    <xf numFmtId="0" fontId="10" fillId="0" borderId="5" xfId="0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164" fontId="8" fillId="4" borderId="1" xfId="4" applyNumberFormat="1" applyFont="1" applyFill="1" applyBorder="1" applyAlignment="1" applyProtection="1">
      <alignment horizontal="left"/>
    </xf>
    <xf numFmtId="1" fontId="10" fillId="8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7" borderId="5" xfId="0" applyFont="1" applyFill="1" applyBorder="1" applyAlignment="1">
      <alignment horizontal="center" wrapText="1"/>
    </xf>
    <xf numFmtId="0" fontId="14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8" fillId="3" borderId="2" xfId="1" applyNumberFormat="1" applyFont="1" applyFill="1" applyBorder="1" applyAlignment="1" applyProtection="1">
      <alignment horizontal="left" vertical="center"/>
    </xf>
    <xf numFmtId="165" fontId="8" fillId="3" borderId="4" xfId="1" applyNumberFormat="1" applyFont="1" applyFill="1" applyBorder="1" applyAlignment="1" applyProtection="1">
      <alignment horizontal="left" vertical="center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13" fillId="7" borderId="5" xfId="0" applyFont="1" applyFill="1" applyBorder="1" applyAlignment="1">
      <alignment horizontal="center"/>
    </xf>
    <xf numFmtId="16" fontId="14" fillId="7" borderId="5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left" vertical="center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26"/>
  <sheetViews>
    <sheetView zoomScale="130" zoomScaleNormal="130" workbookViewId="0">
      <selection activeCell="E5" sqref="E5"/>
    </sheetView>
  </sheetViews>
  <sheetFormatPr defaultColWidth="31.28515625" defaultRowHeight="12"/>
  <cols>
    <col min="1" max="1" width="36.42578125" style="54" customWidth="1"/>
    <col min="2" max="2" width="12.42578125" style="54" customWidth="1"/>
    <col min="3" max="3" width="10" style="54" bestFit="1" customWidth="1"/>
    <col min="4" max="4" width="14.140625" style="54" customWidth="1"/>
    <col min="5" max="5" width="13.85546875" style="54" customWidth="1"/>
    <col min="6" max="6" width="17.85546875" style="54" customWidth="1"/>
    <col min="7" max="7" width="12.28515625" style="54" customWidth="1"/>
    <col min="8" max="8" width="14.7109375" style="54" customWidth="1"/>
    <col min="9" max="9" width="11.85546875" style="54" customWidth="1"/>
    <col min="10" max="10" width="14.5703125" style="54" customWidth="1"/>
    <col min="11" max="12" width="13.140625" style="54" customWidth="1"/>
    <col min="13" max="13" width="13.7109375" style="54" customWidth="1"/>
    <col min="14" max="14" width="14.140625" style="54" customWidth="1"/>
    <col min="15" max="15" width="11.85546875" style="54" customWidth="1"/>
    <col min="16" max="16" width="12" style="54" customWidth="1"/>
    <col min="17" max="17" width="11" style="54" customWidth="1"/>
    <col min="18" max="18" width="11.5703125" style="54" customWidth="1"/>
    <col min="19" max="19" width="12" style="54" customWidth="1"/>
    <col min="20" max="237" width="31.28515625" style="54"/>
    <col min="238" max="245" width="31.28515625" style="55"/>
    <col min="246" max="247" width="31.28515625" style="56"/>
    <col min="248" max="16384" width="31.28515625" style="30"/>
  </cols>
  <sheetData>
    <row r="1" spans="1:247">
      <c r="A1" s="27" t="s">
        <v>63</v>
      </c>
      <c r="B1" s="73" t="s">
        <v>65</v>
      </c>
      <c r="C1" s="74"/>
      <c r="D1" s="27" t="s">
        <v>0</v>
      </c>
      <c r="E1" s="27"/>
      <c r="F1" s="27" t="s">
        <v>49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9"/>
      <c r="IE1" s="29"/>
      <c r="IF1" s="29"/>
      <c r="IG1" s="29"/>
      <c r="IH1" s="29"/>
      <c r="II1" s="29"/>
      <c r="IJ1" s="29"/>
      <c r="IK1" s="29"/>
      <c r="IL1" s="30"/>
      <c r="IM1" s="30"/>
    </row>
    <row r="2" spans="1:247">
      <c r="A2" s="20" t="s">
        <v>64</v>
      </c>
      <c r="B2" s="20" t="s">
        <v>66</v>
      </c>
      <c r="C2" s="20" t="s">
        <v>67</v>
      </c>
      <c r="D2" s="20" t="s">
        <v>32</v>
      </c>
      <c r="E2" s="31" t="s">
        <v>1</v>
      </c>
      <c r="F2" s="20" t="s">
        <v>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9"/>
      <c r="IE2" s="29"/>
      <c r="IF2" s="29"/>
      <c r="IG2" s="29"/>
      <c r="IH2" s="29"/>
      <c r="II2" s="29"/>
      <c r="IJ2" s="29"/>
      <c r="IK2" s="29"/>
      <c r="IL2" s="30"/>
      <c r="IM2" s="30"/>
    </row>
    <row r="3" spans="1:247">
      <c r="A3" s="21" t="s">
        <v>45</v>
      </c>
      <c r="B3" s="32">
        <v>2154072.38</v>
      </c>
      <c r="C3" s="33">
        <v>2034765.75</v>
      </c>
      <c r="D3" s="21">
        <f t="shared" ref="D3:D9" si="0">AVERAGE(B3:C3)</f>
        <v>2094419.0649999999</v>
      </c>
      <c r="E3" s="34">
        <v>1</v>
      </c>
      <c r="F3" s="21">
        <f t="shared" ref="F3:F7" si="1">E3*D3</f>
        <v>2094419.0649999999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9"/>
      <c r="IE3" s="29"/>
      <c r="IF3" s="29"/>
      <c r="IG3" s="29"/>
      <c r="IH3" s="29"/>
      <c r="II3" s="29"/>
      <c r="IJ3" s="29"/>
      <c r="IK3" s="29"/>
      <c r="IL3" s="30"/>
      <c r="IM3" s="30"/>
    </row>
    <row r="4" spans="1:247">
      <c r="A4" s="21" t="s">
        <v>46</v>
      </c>
      <c r="B4" s="32">
        <v>102025.43</v>
      </c>
      <c r="C4" s="33">
        <v>120048.34</v>
      </c>
      <c r="D4" s="21">
        <f t="shared" si="0"/>
        <v>111036.88499999999</v>
      </c>
      <c r="E4" s="34">
        <v>1</v>
      </c>
      <c r="F4" s="21">
        <f t="shared" si="1"/>
        <v>111036.88499999999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9"/>
      <c r="IB4" s="29"/>
      <c r="IC4" s="29"/>
      <c r="ID4" s="29"/>
      <c r="IE4" s="29"/>
      <c r="IF4" s="29"/>
      <c r="IG4" s="29"/>
      <c r="IH4" s="29"/>
      <c r="II4" s="30"/>
      <c r="IJ4" s="30"/>
      <c r="IK4" s="30"/>
      <c r="IL4" s="30"/>
      <c r="IM4" s="30"/>
    </row>
    <row r="5" spans="1:247">
      <c r="A5" s="21" t="s">
        <v>51</v>
      </c>
      <c r="B5" s="32">
        <v>3446991</v>
      </c>
      <c r="C5" s="33">
        <v>3011889</v>
      </c>
      <c r="D5" s="21">
        <f t="shared" si="0"/>
        <v>3229440</v>
      </c>
      <c r="E5" s="34">
        <v>1</v>
      </c>
      <c r="F5" s="21">
        <f t="shared" ref="F5" si="2">E5*D5</f>
        <v>3229440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9"/>
      <c r="IB5" s="29"/>
      <c r="IC5" s="29"/>
      <c r="ID5" s="29"/>
      <c r="IE5" s="29"/>
      <c r="IF5" s="29"/>
      <c r="IG5" s="29"/>
      <c r="IH5" s="29"/>
      <c r="II5" s="30"/>
      <c r="IJ5" s="30"/>
      <c r="IK5" s="30"/>
      <c r="IL5" s="30"/>
      <c r="IM5" s="30"/>
    </row>
    <row r="6" spans="1:247">
      <c r="A6" s="21" t="s">
        <v>69</v>
      </c>
      <c r="B6" s="32">
        <v>2698817</v>
      </c>
      <c r="C6" s="33">
        <v>2359186</v>
      </c>
      <c r="D6" s="21">
        <f t="shared" si="0"/>
        <v>2529001.5</v>
      </c>
      <c r="E6" s="34">
        <v>1</v>
      </c>
      <c r="F6" s="21">
        <f t="shared" si="1"/>
        <v>2529001.5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9"/>
      <c r="IB6" s="29"/>
      <c r="IC6" s="29"/>
      <c r="ID6" s="29"/>
      <c r="IE6" s="29"/>
      <c r="IF6" s="29"/>
      <c r="IG6" s="29"/>
      <c r="IH6" s="29"/>
      <c r="II6" s="30"/>
      <c r="IJ6" s="30"/>
      <c r="IK6" s="30"/>
      <c r="IL6" s="30"/>
      <c r="IM6" s="30"/>
    </row>
    <row r="7" spans="1:247">
      <c r="A7" s="21" t="s">
        <v>68</v>
      </c>
      <c r="B7" s="32">
        <v>680000</v>
      </c>
      <c r="C7" s="33">
        <v>720000</v>
      </c>
      <c r="D7" s="21">
        <f t="shared" si="0"/>
        <v>700000</v>
      </c>
      <c r="E7" s="34">
        <v>1</v>
      </c>
      <c r="F7" s="21">
        <f t="shared" si="1"/>
        <v>700000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9"/>
      <c r="IB7" s="29"/>
      <c r="IC7" s="29"/>
      <c r="ID7" s="29"/>
      <c r="IE7" s="29"/>
      <c r="IF7" s="29"/>
      <c r="IG7" s="29"/>
      <c r="IH7" s="29"/>
      <c r="II7" s="30"/>
      <c r="IJ7" s="30"/>
      <c r="IK7" s="30"/>
      <c r="IL7" s="30"/>
      <c r="IM7" s="30"/>
    </row>
    <row r="8" spans="1:247">
      <c r="A8" s="21" t="s">
        <v>48</v>
      </c>
      <c r="B8" s="32">
        <v>1715929</v>
      </c>
      <c r="C8" s="33">
        <v>665168</v>
      </c>
      <c r="D8" s="21">
        <f t="shared" si="0"/>
        <v>1190548.5</v>
      </c>
      <c r="E8" s="34">
        <v>0.5</v>
      </c>
      <c r="F8" s="21">
        <f t="shared" ref="F8" si="3">E8*D8</f>
        <v>595274.25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9"/>
      <c r="IB8" s="29"/>
      <c r="IC8" s="29"/>
      <c r="ID8" s="29"/>
      <c r="IE8" s="29"/>
      <c r="IF8" s="29"/>
      <c r="IG8" s="29"/>
      <c r="IH8" s="29"/>
      <c r="II8" s="30"/>
      <c r="IJ8" s="30"/>
      <c r="IK8" s="30"/>
      <c r="IL8" s="30"/>
      <c r="IM8" s="30"/>
    </row>
    <row r="9" spans="1:247">
      <c r="A9" s="21" t="s">
        <v>34</v>
      </c>
      <c r="B9" s="32">
        <v>-1368347</v>
      </c>
      <c r="C9" s="32">
        <v>-932841</v>
      </c>
      <c r="D9" s="21">
        <f t="shared" si="0"/>
        <v>-1150594</v>
      </c>
      <c r="E9" s="34">
        <v>1</v>
      </c>
      <c r="F9" s="21">
        <f>E9*D9</f>
        <v>-1150594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9"/>
      <c r="IB9" s="29"/>
      <c r="IC9" s="29"/>
      <c r="ID9" s="29"/>
      <c r="IE9" s="29"/>
      <c r="IF9" s="29"/>
      <c r="IG9" s="29"/>
      <c r="IH9" s="29"/>
      <c r="II9" s="30"/>
      <c r="IJ9" s="30"/>
      <c r="IK9" s="30"/>
      <c r="IL9" s="30"/>
      <c r="IM9" s="30"/>
    </row>
    <row r="10" spans="1:247">
      <c r="A10" s="20" t="s">
        <v>70</v>
      </c>
      <c r="B10" s="20" t="s">
        <v>66</v>
      </c>
      <c r="C10" s="20" t="s">
        <v>67</v>
      </c>
      <c r="D10" s="20" t="s">
        <v>32</v>
      </c>
      <c r="E10" s="31" t="s">
        <v>1</v>
      </c>
      <c r="F10" s="20" t="s">
        <v>33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9"/>
      <c r="IB10" s="29"/>
      <c r="IC10" s="29"/>
      <c r="ID10" s="29"/>
      <c r="IE10" s="29"/>
      <c r="IF10" s="29"/>
      <c r="IG10" s="29"/>
      <c r="IH10" s="29"/>
      <c r="II10" s="30"/>
      <c r="IJ10" s="30"/>
      <c r="IK10" s="30"/>
      <c r="IL10" s="30"/>
      <c r="IM10" s="30"/>
    </row>
    <row r="11" spans="1:247">
      <c r="A11" s="21" t="s">
        <v>48</v>
      </c>
      <c r="B11" s="32">
        <v>109499</v>
      </c>
      <c r="C11" s="33">
        <v>281400</v>
      </c>
      <c r="D11" s="21">
        <f>AVERAGE(B11:C11)</f>
        <v>195449.5</v>
      </c>
      <c r="E11" s="34">
        <v>0.5</v>
      </c>
      <c r="F11" s="21">
        <f t="shared" ref="F11:F12" si="4">E11*D11</f>
        <v>97724.75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9"/>
      <c r="IE11" s="29"/>
      <c r="IF11" s="29"/>
      <c r="IG11" s="29"/>
      <c r="IH11" s="29"/>
      <c r="II11" s="29"/>
      <c r="IJ11" s="29"/>
      <c r="IK11" s="29"/>
      <c r="IL11" s="30"/>
      <c r="IM11" s="30"/>
    </row>
    <row r="12" spans="1:247">
      <c r="A12" s="21" t="s">
        <v>34</v>
      </c>
      <c r="B12" s="32">
        <v>0</v>
      </c>
      <c r="C12" s="32">
        <v>0</v>
      </c>
      <c r="D12" s="21">
        <f>AVERAGE(B12:C12)</f>
        <v>0</v>
      </c>
      <c r="E12" s="34">
        <v>1</v>
      </c>
      <c r="F12" s="21">
        <f t="shared" si="4"/>
        <v>0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9"/>
      <c r="IE12" s="29"/>
      <c r="IF12" s="29"/>
      <c r="IG12" s="29"/>
      <c r="IH12" s="29"/>
      <c r="II12" s="29"/>
      <c r="IJ12" s="29"/>
      <c r="IK12" s="29"/>
      <c r="IL12" s="30"/>
      <c r="IM12" s="30"/>
    </row>
    <row r="13" spans="1:247">
      <c r="A13" s="20" t="s">
        <v>70</v>
      </c>
      <c r="B13" s="20" t="s">
        <v>66</v>
      </c>
      <c r="C13" s="20" t="s">
        <v>67</v>
      </c>
      <c r="D13" s="20" t="s">
        <v>32</v>
      </c>
      <c r="E13" s="31" t="s">
        <v>1</v>
      </c>
      <c r="F13" s="20" t="s">
        <v>33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9"/>
      <c r="IB13" s="29"/>
      <c r="IC13" s="29"/>
      <c r="ID13" s="29"/>
      <c r="IE13" s="29"/>
      <c r="IF13" s="29"/>
      <c r="IG13" s="29"/>
      <c r="IH13" s="29"/>
      <c r="II13" s="30"/>
      <c r="IJ13" s="30"/>
      <c r="IK13" s="30"/>
      <c r="IL13" s="30"/>
      <c r="IM13" s="30"/>
    </row>
    <row r="14" spans="1:247">
      <c r="A14" s="21" t="s">
        <v>68</v>
      </c>
      <c r="B14" s="32">
        <v>257720</v>
      </c>
      <c r="C14" s="33">
        <v>1200000</v>
      </c>
      <c r="D14" s="21">
        <f>AVERAGE(B14:C14)</f>
        <v>728860</v>
      </c>
      <c r="E14" s="34">
        <v>0.5</v>
      </c>
      <c r="F14" s="21">
        <f t="shared" ref="F14" si="5">E14*D14</f>
        <v>364430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9"/>
      <c r="IE14" s="29"/>
      <c r="IF14" s="29"/>
      <c r="IG14" s="29"/>
      <c r="IH14" s="29"/>
      <c r="II14" s="29"/>
      <c r="IJ14" s="29"/>
      <c r="IK14" s="29"/>
      <c r="IL14" s="30"/>
      <c r="IM14" s="30"/>
    </row>
    <row r="15" spans="1:247">
      <c r="A15" s="21" t="s">
        <v>48</v>
      </c>
      <c r="B15" s="32">
        <v>174751</v>
      </c>
      <c r="C15" s="33">
        <v>718670</v>
      </c>
      <c r="D15" s="21">
        <f>AVERAGE(B15:C15)</f>
        <v>446710.5</v>
      </c>
      <c r="E15" s="34">
        <v>0.5</v>
      </c>
      <c r="F15" s="21">
        <f t="shared" ref="F15:F16" si="6">E15*D15</f>
        <v>223355.25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9"/>
      <c r="IE15" s="29"/>
      <c r="IF15" s="29"/>
      <c r="IG15" s="29"/>
      <c r="IH15" s="29"/>
      <c r="II15" s="29"/>
      <c r="IJ15" s="29"/>
      <c r="IK15" s="29"/>
      <c r="IL15" s="30"/>
      <c r="IM15" s="30"/>
    </row>
    <row r="16" spans="1:247">
      <c r="A16" s="21" t="s">
        <v>34</v>
      </c>
      <c r="B16" s="32">
        <v>-429983</v>
      </c>
      <c r="C16" s="32">
        <v>-618757</v>
      </c>
      <c r="D16" s="21">
        <f>AVERAGE(B16:C16)</f>
        <v>-524370</v>
      </c>
      <c r="E16" s="34">
        <v>1</v>
      </c>
      <c r="F16" s="21">
        <f t="shared" si="6"/>
        <v>-524370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9"/>
      <c r="IE16" s="29"/>
      <c r="IF16" s="29"/>
      <c r="IG16" s="29"/>
      <c r="IH16" s="29"/>
      <c r="II16" s="29"/>
      <c r="IJ16" s="29"/>
      <c r="IK16" s="29"/>
      <c r="IL16" s="30"/>
      <c r="IM16" s="30"/>
    </row>
    <row r="17" spans="1:247">
      <c r="A17" s="35" t="s">
        <v>35</v>
      </c>
      <c r="B17" s="36"/>
      <c r="C17" s="37"/>
      <c r="D17" s="37"/>
      <c r="E17" s="38"/>
      <c r="F17" s="39">
        <f>+SUM(F3:F16)</f>
        <v>8269717.6999999993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9"/>
      <c r="IE17" s="29"/>
      <c r="IF17" s="29"/>
      <c r="IG17" s="29"/>
      <c r="IH17" s="29"/>
      <c r="II17" s="29"/>
      <c r="IJ17" s="29"/>
      <c r="IK17" s="29"/>
      <c r="IL17" s="30"/>
      <c r="IM17" s="30"/>
    </row>
    <row r="18" spans="1:247">
      <c r="A18" s="22" t="s">
        <v>36</v>
      </c>
      <c r="B18" s="40"/>
      <c r="C18" s="41"/>
      <c r="D18" s="41"/>
      <c r="E18" s="42"/>
      <c r="F18" s="43">
        <f>F17/12</f>
        <v>689143.1416666666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9"/>
      <c r="IE18" s="29"/>
      <c r="IF18" s="29"/>
      <c r="IG18" s="29"/>
      <c r="IH18" s="29"/>
      <c r="II18" s="29"/>
      <c r="IJ18" s="29"/>
      <c r="IK18" s="29"/>
      <c r="IL18" s="30"/>
      <c r="IM18" s="30"/>
    </row>
    <row r="19" spans="1:247">
      <c r="A19" s="22" t="s">
        <v>37</v>
      </c>
      <c r="B19" s="40"/>
      <c r="C19" s="41"/>
      <c r="D19" s="41"/>
      <c r="E19" s="42"/>
      <c r="F19" s="44">
        <f>RTR!I8</f>
        <v>2254561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9"/>
      <c r="IE19" s="29"/>
      <c r="IF19" s="29"/>
      <c r="IG19" s="29"/>
      <c r="IH19" s="29"/>
      <c r="II19" s="29"/>
      <c r="IJ19" s="29"/>
      <c r="IK19" s="29"/>
      <c r="IL19" s="30"/>
      <c r="IM19" s="30"/>
    </row>
    <row r="20" spans="1:247">
      <c r="A20" s="22" t="s">
        <v>38</v>
      </c>
      <c r="B20" s="45"/>
      <c r="C20" s="46"/>
      <c r="D20" s="46"/>
      <c r="E20" s="47"/>
      <c r="F20" s="48">
        <v>1.25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9"/>
      <c r="IE20" s="29"/>
      <c r="IF20" s="29"/>
      <c r="IG20" s="29"/>
      <c r="IH20" s="29"/>
      <c r="II20" s="29"/>
      <c r="IJ20" s="29"/>
      <c r="IK20" s="29"/>
      <c r="IL20" s="30"/>
      <c r="IM20" s="30"/>
    </row>
    <row r="21" spans="1:247">
      <c r="A21" s="22" t="s">
        <v>39</v>
      </c>
      <c r="B21" s="40"/>
      <c r="C21" s="41"/>
      <c r="D21" s="41"/>
      <c r="E21" s="42"/>
      <c r="F21" s="49">
        <f>(F18*F20)-F19</f>
        <v>-1393132.0729166667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9"/>
      <c r="IE21" s="29"/>
      <c r="IF21" s="29"/>
      <c r="IG21" s="29"/>
      <c r="IH21" s="29"/>
      <c r="II21" s="29"/>
      <c r="IJ21" s="29"/>
      <c r="IK21" s="29"/>
      <c r="IL21" s="30"/>
      <c r="IM21" s="30"/>
    </row>
    <row r="22" spans="1:247">
      <c r="A22" s="22" t="s">
        <v>40</v>
      </c>
      <c r="B22" s="40"/>
      <c r="C22" s="41"/>
      <c r="D22" s="41"/>
      <c r="E22" s="42"/>
      <c r="F22" s="22">
        <v>180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9"/>
      <c r="IE22" s="29"/>
      <c r="IF22" s="29"/>
      <c r="IG22" s="29"/>
      <c r="IH22" s="29"/>
      <c r="II22" s="29"/>
      <c r="IJ22" s="29"/>
      <c r="IK22" s="29"/>
      <c r="IL22" s="30"/>
      <c r="IM22" s="30"/>
    </row>
    <row r="23" spans="1:247">
      <c r="A23" s="22" t="s">
        <v>41</v>
      </c>
      <c r="B23" s="40"/>
      <c r="C23" s="41"/>
      <c r="D23" s="41"/>
      <c r="E23" s="42"/>
      <c r="F23" s="48">
        <v>0.1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9"/>
      <c r="IE23" s="29"/>
      <c r="IF23" s="29"/>
      <c r="IG23" s="29"/>
      <c r="IH23" s="29"/>
      <c r="II23" s="29"/>
      <c r="IJ23" s="29"/>
      <c r="IK23" s="29"/>
      <c r="IL23" s="30"/>
      <c r="IM23" s="30"/>
    </row>
    <row r="24" spans="1:247">
      <c r="A24" s="22" t="s">
        <v>42</v>
      </c>
      <c r="B24" s="40"/>
      <c r="C24" s="41"/>
      <c r="D24" s="41"/>
      <c r="E24" s="42"/>
      <c r="F24" s="50">
        <f>PMT(F23/12,F22,-100000)</f>
        <v>1074.6051177081183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9"/>
      <c r="IE24" s="29"/>
      <c r="IF24" s="29"/>
      <c r="IG24" s="29"/>
      <c r="IH24" s="29"/>
      <c r="II24" s="29"/>
      <c r="IJ24" s="29"/>
      <c r="IK24" s="29"/>
      <c r="IL24" s="30"/>
      <c r="IM24" s="30"/>
    </row>
    <row r="25" spans="1:247">
      <c r="A25" s="22" t="s">
        <v>43</v>
      </c>
      <c r="B25" s="40"/>
      <c r="C25" s="41"/>
      <c r="D25" s="41"/>
      <c r="E25" s="42"/>
      <c r="F25" s="62">
        <f>F21/F24</f>
        <v>-1296.4130264779419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9"/>
      <c r="IE25" s="29"/>
      <c r="IF25" s="29"/>
      <c r="IG25" s="29"/>
      <c r="IH25" s="29"/>
      <c r="II25" s="29"/>
      <c r="IJ25" s="29"/>
      <c r="IK25" s="29"/>
      <c r="IL25" s="30"/>
      <c r="IM25" s="30"/>
    </row>
    <row r="26" spans="1:247">
      <c r="A26" s="51" t="s">
        <v>44</v>
      </c>
      <c r="B26" s="52"/>
      <c r="C26" s="52"/>
      <c r="D26" s="52"/>
      <c r="E26" s="52"/>
      <c r="F26" s="53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9"/>
      <c r="IE26" s="29"/>
      <c r="IF26" s="29"/>
      <c r="IG26" s="29"/>
      <c r="IH26" s="29"/>
      <c r="II26" s="29"/>
      <c r="IJ26" s="29"/>
      <c r="IK26" s="29"/>
      <c r="IL26" s="30"/>
      <c r="IM26" s="30"/>
    </row>
  </sheetData>
  <sheetProtection selectLockedCells="1" selectUnlockedCells="1"/>
  <mergeCells count="1">
    <mergeCell ref="B1:C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L8"/>
  <sheetViews>
    <sheetView zoomScale="160" zoomScaleNormal="160" workbookViewId="0">
      <selection activeCell="I3" sqref="I3"/>
    </sheetView>
  </sheetViews>
  <sheetFormatPr defaultColWidth="22.140625" defaultRowHeight="8.25" customHeight="1"/>
  <cols>
    <col min="1" max="1" width="5.28515625" style="24" bestFit="1" customWidth="1"/>
    <col min="2" max="2" width="10.7109375" style="24" bestFit="1" customWidth="1"/>
    <col min="3" max="3" width="14" style="24" bestFit="1" customWidth="1"/>
    <col min="4" max="4" width="8.5703125" style="24" bestFit="1" customWidth="1"/>
    <col min="5" max="5" width="4.140625" style="24" bestFit="1" customWidth="1"/>
    <col min="6" max="6" width="10" style="24" bestFit="1" customWidth="1"/>
    <col min="7" max="7" width="5.7109375" style="24" bestFit="1" customWidth="1"/>
    <col min="8" max="8" width="7" style="24" bestFit="1" customWidth="1"/>
    <col min="9" max="9" width="13.140625" style="24" customWidth="1"/>
    <col min="10" max="246" width="22.140625" style="24"/>
    <col min="247" max="16384" width="22.140625" style="25"/>
  </cols>
  <sheetData>
    <row r="1" spans="1:246" ht="11.25">
      <c r="A1" s="23" t="s">
        <v>2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47</v>
      </c>
    </row>
    <row r="2" spans="1:246" s="58" customFormat="1" ht="11.25">
      <c r="A2" s="59">
        <v>1</v>
      </c>
      <c r="B2" s="60" t="s">
        <v>71</v>
      </c>
      <c r="C2" s="59" t="s">
        <v>72</v>
      </c>
      <c r="D2" s="59" t="s">
        <v>73</v>
      </c>
      <c r="E2" s="60" t="s">
        <v>52</v>
      </c>
      <c r="F2" s="61">
        <v>18800000</v>
      </c>
      <c r="G2" s="60">
        <v>120</v>
      </c>
      <c r="H2" s="60">
        <v>253678</v>
      </c>
      <c r="I2" s="60" t="s">
        <v>53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</row>
    <row r="3" spans="1:246" s="58" customFormat="1" ht="11.25">
      <c r="A3" s="59">
        <v>2</v>
      </c>
      <c r="B3" s="60" t="s">
        <v>74</v>
      </c>
      <c r="C3" s="59" t="s">
        <v>75</v>
      </c>
      <c r="D3" s="59" t="s">
        <v>73</v>
      </c>
      <c r="E3" s="63" t="s">
        <v>52</v>
      </c>
      <c r="F3" s="61">
        <v>50000000</v>
      </c>
      <c r="G3" s="63">
        <v>120</v>
      </c>
      <c r="H3" s="60">
        <v>708328</v>
      </c>
      <c r="I3" s="60" t="s">
        <v>50</v>
      </c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</row>
    <row r="4" spans="1:246" s="58" customFormat="1" ht="11.25">
      <c r="A4" s="59">
        <v>3</v>
      </c>
      <c r="B4" s="60" t="s">
        <v>77</v>
      </c>
      <c r="C4" s="59" t="s">
        <v>76</v>
      </c>
      <c r="D4" s="59" t="s">
        <v>73</v>
      </c>
      <c r="E4" s="63" t="s">
        <v>52</v>
      </c>
      <c r="F4" s="61">
        <v>31600000</v>
      </c>
      <c r="G4" s="63">
        <v>84</v>
      </c>
      <c r="H4" s="60">
        <v>532798</v>
      </c>
      <c r="I4" s="60" t="s">
        <v>50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</row>
    <row r="5" spans="1:246" ht="11.25">
      <c r="A5" s="59">
        <v>4</v>
      </c>
      <c r="B5" s="60" t="s">
        <v>78</v>
      </c>
      <c r="C5" s="59" t="s">
        <v>72</v>
      </c>
      <c r="D5" s="59" t="s">
        <v>73</v>
      </c>
      <c r="E5" s="60" t="s">
        <v>52</v>
      </c>
      <c r="F5" s="61">
        <v>26500000</v>
      </c>
      <c r="G5" s="60">
        <v>120</v>
      </c>
      <c r="H5" s="60">
        <v>363394</v>
      </c>
      <c r="I5" s="60" t="s">
        <v>53</v>
      </c>
    </row>
    <row r="6" spans="1:246" ht="11.25">
      <c r="A6" s="59">
        <v>5</v>
      </c>
      <c r="B6" s="60" t="s">
        <v>79</v>
      </c>
      <c r="C6" s="59" t="s">
        <v>72</v>
      </c>
      <c r="D6" s="59" t="s">
        <v>73</v>
      </c>
      <c r="E6" s="60"/>
      <c r="F6" s="61">
        <v>40000000</v>
      </c>
      <c r="G6" s="60">
        <v>120</v>
      </c>
      <c r="H6" s="60">
        <v>504060</v>
      </c>
      <c r="I6" s="60" t="s">
        <v>53</v>
      </c>
    </row>
    <row r="7" spans="1:246" s="58" customFormat="1" ht="11.25">
      <c r="A7" s="59">
        <v>6</v>
      </c>
      <c r="B7" s="60" t="s">
        <v>80</v>
      </c>
      <c r="C7" s="59" t="s">
        <v>72</v>
      </c>
      <c r="D7" s="59" t="s">
        <v>73</v>
      </c>
      <c r="E7" s="60" t="s">
        <v>52</v>
      </c>
      <c r="F7" s="61">
        <v>80000000</v>
      </c>
      <c r="G7" s="60">
        <v>120</v>
      </c>
      <c r="H7" s="60">
        <v>1133429</v>
      </c>
      <c r="I7" s="60" t="s">
        <v>53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</row>
    <row r="8" spans="1:246" ht="11.25">
      <c r="I8" s="26">
        <f>SUMIF(I2:I7,"Y",H2:H7)</f>
        <v>2254561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75" t="s">
        <v>10</v>
      </c>
      <c r="B1" s="75"/>
      <c r="C1" s="2"/>
    </row>
    <row r="2" spans="1:6" ht="14.25" customHeight="1">
      <c r="A2" s="75" t="s">
        <v>11</v>
      </c>
      <c r="B2" s="75"/>
      <c r="C2" s="2"/>
    </row>
    <row r="5" spans="1:6" ht="30">
      <c r="A5" s="3" t="s">
        <v>2</v>
      </c>
      <c r="B5" s="4" t="s">
        <v>12</v>
      </c>
      <c r="C5" s="4" t="s">
        <v>13</v>
      </c>
      <c r="D5" s="5" t="s">
        <v>14</v>
      </c>
      <c r="E5" s="1" t="s">
        <v>15</v>
      </c>
      <c r="F5" s="1" t="s">
        <v>16</v>
      </c>
    </row>
    <row r="6" spans="1:6" ht="42.75">
      <c r="A6" s="6">
        <v>1</v>
      </c>
      <c r="B6" s="7" t="s">
        <v>17</v>
      </c>
      <c r="C6" s="8" t="s">
        <v>18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19</v>
      </c>
      <c r="C7" s="8" t="s">
        <v>20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21</v>
      </c>
      <c r="C8" s="8" t="s">
        <v>22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23</v>
      </c>
      <c r="C9" s="12" t="s">
        <v>24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25</v>
      </c>
      <c r="C10" s="8" t="s">
        <v>26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27</v>
      </c>
      <c r="C11" s="14" t="s">
        <v>28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29</v>
      </c>
      <c r="C12" s="15" t="s">
        <v>30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31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3:O22"/>
  <sheetViews>
    <sheetView tabSelected="1" topLeftCell="B7" workbookViewId="0">
      <selection activeCell="O11" sqref="O11"/>
    </sheetView>
  </sheetViews>
  <sheetFormatPr defaultRowHeight="12.75"/>
  <cols>
    <col min="2" max="2" width="18.7109375" bestFit="1" customWidth="1"/>
    <col min="3" max="3" width="13.140625" customWidth="1"/>
    <col min="4" max="4" width="11.42578125" customWidth="1"/>
    <col min="5" max="5" width="10.85546875" customWidth="1"/>
    <col min="6" max="6" width="12.5703125" customWidth="1"/>
    <col min="7" max="7" width="10.5703125" customWidth="1"/>
    <col min="8" max="8" width="10.85546875" customWidth="1"/>
    <col min="9" max="9" width="10.42578125" customWidth="1"/>
    <col min="10" max="10" width="11" bestFit="1" customWidth="1"/>
    <col min="11" max="11" width="10.42578125" customWidth="1"/>
    <col min="12" max="14" width="10" bestFit="1" customWidth="1"/>
  </cols>
  <sheetData>
    <row r="3" spans="2:15" ht="20.25">
      <c r="B3" s="64"/>
      <c r="C3" s="64"/>
      <c r="D3" s="76" t="s">
        <v>63</v>
      </c>
      <c r="E3" s="76"/>
      <c r="F3" s="76"/>
      <c r="G3" s="64"/>
      <c r="H3" s="64"/>
      <c r="I3" s="64"/>
    </row>
    <row r="4" spans="2:15" ht="25.5">
      <c r="B4" s="65" t="s">
        <v>89</v>
      </c>
      <c r="C4" s="64"/>
      <c r="D4" s="64"/>
      <c r="E4" s="64"/>
      <c r="F4" s="64"/>
      <c r="G4" s="64"/>
      <c r="H4" s="64"/>
      <c r="I4" s="64"/>
    </row>
    <row r="5" spans="2:15">
      <c r="B5" s="64"/>
      <c r="C5" s="64"/>
      <c r="D5" s="64"/>
      <c r="E5" s="64"/>
      <c r="F5" s="64"/>
      <c r="G5" s="64"/>
      <c r="H5" s="64"/>
      <c r="I5" s="64"/>
    </row>
    <row r="6" spans="2:15">
      <c r="B6" s="67"/>
      <c r="C6" s="77" t="s">
        <v>83</v>
      </c>
      <c r="D6" s="66" t="s">
        <v>84</v>
      </c>
      <c r="E6" s="66" t="s">
        <v>85</v>
      </c>
      <c r="F6" s="66" t="s">
        <v>86</v>
      </c>
      <c r="G6" s="66" t="s">
        <v>87</v>
      </c>
      <c r="H6" s="66" t="s">
        <v>88</v>
      </c>
      <c r="I6" s="66" t="s">
        <v>54</v>
      </c>
      <c r="J6" s="66" t="s">
        <v>55</v>
      </c>
      <c r="K6" s="66" t="s">
        <v>62</v>
      </c>
      <c r="L6" s="66" t="s">
        <v>61</v>
      </c>
      <c r="M6" s="66" t="s">
        <v>82</v>
      </c>
      <c r="N6" s="66" t="s">
        <v>81</v>
      </c>
      <c r="O6" s="69"/>
    </row>
    <row r="7" spans="2:15" ht="15">
      <c r="B7" s="68" t="s">
        <v>56</v>
      </c>
      <c r="C7" s="70">
        <v>1141600.43</v>
      </c>
      <c r="D7" s="70">
        <v>579832.04</v>
      </c>
      <c r="E7" s="69">
        <v>236008.92</v>
      </c>
      <c r="F7" s="70">
        <v>508079</v>
      </c>
      <c r="G7" s="70">
        <v>956844.45</v>
      </c>
      <c r="H7" s="70">
        <v>680898.89</v>
      </c>
      <c r="I7" s="70">
        <v>803993.53</v>
      </c>
      <c r="J7" s="70">
        <v>197557.99</v>
      </c>
      <c r="K7" s="69">
        <v>18585.759999999998</v>
      </c>
      <c r="L7" s="70">
        <v>38860.06</v>
      </c>
      <c r="M7" s="70">
        <v>402054.57</v>
      </c>
      <c r="N7" s="70">
        <v>76974.289999999994</v>
      </c>
      <c r="O7" s="69"/>
    </row>
    <row r="8" spans="2:15" ht="15">
      <c r="B8" s="68" t="s">
        <v>57</v>
      </c>
      <c r="C8" s="70">
        <v>57246.15</v>
      </c>
      <c r="D8" s="70">
        <v>491306.09</v>
      </c>
      <c r="E8" s="70">
        <v>1171697.4099999999</v>
      </c>
      <c r="F8" s="70">
        <v>421107.6</v>
      </c>
      <c r="G8" s="70">
        <v>1100074.72</v>
      </c>
      <c r="H8" s="70">
        <v>202141.05</v>
      </c>
      <c r="I8" s="70">
        <v>460542.35</v>
      </c>
      <c r="J8" s="70">
        <v>532650.65</v>
      </c>
      <c r="K8" s="70">
        <v>48871.71</v>
      </c>
      <c r="L8" s="70">
        <v>136807.71</v>
      </c>
      <c r="M8" s="70">
        <v>36595.74</v>
      </c>
      <c r="N8" s="70">
        <v>14377.84</v>
      </c>
      <c r="O8" s="69"/>
    </row>
    <row r="9" spans="2:15" ht="15">
      <c r="B9" s="68" t="s">
        <v>58</v>
      </c>
      <c r="C9" s="70">
        <v>119251.49</v>
      </c>
      <c r="D9" s="70">
        <v>222402</v>
      </c>
      <c r="E9" s="70">
        <v>305032.26</v>
      </c>
      <c r="F9" s="70">
        <v>401699.65</v>
      </c>
      <c r="G9" s="70">
        <v>2041404.28</v>
      </c>
      <c r="H9" s="69">
        <v>466351.59</v>
      </c>
      <c r="I9" s="70">
        <v>205665.91</v>
      </c>
      <c r="J9" s="70">
        <v>164821.91</v>
      </c>
      <c r="K9" s="70">
        <v>17330.34</v>
      </c>
      <c r="L9" s="70">
        <v>6511.98</v>
      </c>
      <c r="M9" s="70">
        <v>157907.46</v>
      </c>
      <c r="N9" s="69">
        <v>320985.53000000003</v>
      </c>
      <c r="O9" s="69"/>
    </row>
    <row r="10" spans="2:15" ht="15">
      <c r="B10" s="68" t="s">
        <v>59</v>
      </c>
      <c r="C10" s="70">
        <v>37226.32</v>
      </c>
      <c r="D10" s="70">
        <v>575475.81000000006</v>
      </c>
      <c r="E10" s="69">
        <v>236179.44</v>
      </c>
      <c r="F10" s="70">
        <v>232354.45</v>
      </c>
      <c r="G10" s="70">
        <v>690789.58</v>
      </c>
      <c r="H10" s="70">
        <v>508688.48</v>
      </c>
      <c r="I10" s="70">
        <v>170586.42</v>
      </c>
      <c r="J10" s="70">
        <v>415893.72</v>
      </c>
      <c r="K10" s="69">
        <v>9771.4599999999991</v>
      </c>
      <c r="L10" s="70">
        <v>409110.32</v>
      </c>
      <c r="M10" s="70">
        <v>14274.5</v>
      </c>
      <c r="N10" s="70">
        <v>292594.96000000002</v>
      </c>
      <c r="O10" s="69"/>
    </row>
    <row r="11" spans="2:15">
      <c r="B11" s="71"/>
      <c r="C11" s="69">
        <f>SUM(C7:C10)</f>
        <v>1355324.39</v>
      </c>
      <c r="D11" s="69">
        <f>SUM(D7:D10)</f>
        <v>1869015.9400000002</v>
      </c>
      <c r="E11" s="69">
        <f>SUM(E7:E10)</f>
        <v>1948918.0299999998</v>
      </c>
      <c r="F11" s="69">
        <f t="shared" ref="F11:G11" si="0">SUM(F7:F10)</f>
        <v>1563240.7</v>
      </c>
      <c r="G11" s="69">
        <f t="shared" si="0"/>
        <v>4789113.03</v>
      </c>
      <c r="H11" s="69">
        <f>SUM(H7:H10)</f>
        <v>1858080.01</v>
      </c>
      <c r="I11" s="69">
        <f>SUM(I7:I10)</f>
        <v>1640788.2099999997</v>
      </c>
      <c r="J11" s="69">
        <f>SUM(J7:J10)</f>
        <v>1310924.27</v>
      </c>
      <c r="K11" s="69">
        <f>SUM(K7:K10)</f>
        <v>94559.26999999999</v>
      </c>
      <c r="L11" s="69">
        <f t="shared" ref="L11:M11" si="1">SUM(L7:L10)</f>
        <v>591290.07000000007</v>
      </c>
      <c r="M11" s="69">
        <f t="shared" si="1"/>
        <v>610832.27</v>
      </c>
      <c r="N11" s="69">
        <f>SUM(N7:N10)</f>
        <v>704932.62000000011</v>
      </c>
      <c r="O11" s="81">
        <f>(SUM(C11:N11)/48)</f>
        <v>382021.22520833329</v>
      </c>
    </row>
    <row r="14" spans="2:15" ht="25.5">
      <c r="B14" s="65" t="s">
        <v>90</v>
      </c>
      <c r="C14" s="64"/>
      <c r="D14" s="64"/>
      <c r="E14" s="64"/>
      <c r="F14" s="64"/>
      <c r="G14" s="64"/>
      <c r="H14" s="64"/>
      <c r="I14" s="64"/>
    </row>
    <row r="15" spans="2:15">
      <c r="B15" s="64"/>
      <c r="C15" s="64"/>
      <c r="D15" s="64"/>
      <c r="E15" s="64"/>
      <c r="F15" s="64"/>
      <c r="G15" s="64"/>
      <c r="H15" s="64"/>
      <c r="I15" s="64"/>
    </row>
    <row r="16" spans="2:15">
      <c r="B16" s="67"/>
      <c r="C16" s="77" t="s">
        <v>83</v>
      </c>
      <c r="D16" s="66" t="s">
        <v>84</v>
      </c>
      <c r="E16" s="66" t="s">
        <v>85</v>
      </c>
      <c r="F16" s="66" t="s">
        <v>86</v>
      </c>
      <c r="G16" s="66" t="s">
        <v>87</v>
      </c>
      <c r="H16" s="66" t="s">
        <v>88</v>
      </c>
      <c r="I16" s="66" t="s">
        <v>54</v>
      </c>
      <c r="J16" s="66" t="s">
        <v>55</v>
      </c>
      <c r="K16" s="66" t="s">
        <v>62</v>
      </c>
      <c r="L16" s="66" t="s">
        <v>61</v>
      </c>
      <c r="M16" s="66" t="s">
        <v>82</v>
      </c>
      <c r="N16" s="66" t="s">
        <v>81</v>
      </c>
      <c r="O16" s="69"/>
    </row>
    <row r="17" spans="2:15" ht="15">
      <c r="B17" s="68" t="s">
        <v>56</v>
      </c>
      <c r="C17" s="70">
        <v>5010.09</v>
      </c>
      <c r="D17" s="64">
        <v>4801.3900000000003</v>
      </c>
      <c r="E17" s="69">
        <v>10277.39</v>
      </c>
      <c r="F17" s="70">
        <v>1505425.39</v>
      </c>
      <c r="G17" s="70">
        <v>7790.69</v>
      </c>
      <c r="H17" s="70">
        <v>7542.69</v>
      </c>
      <c r="I17" s="70">
        <v>9511.39</v>
      </c>
      <c r="J17" s="78">
        <v>10233.89</v>
      </c>
      <c r="K17" s="69">
        <v>6566.89</v>
      </c>
      <c r="L17" s="70">
        <v>2003.89</v>
      </c>
      <c r="M17" s="70">
        <v>1384.39</v>
      </c>
      <c r="N17" s="70">
        <v>7191.39</v>
      </c>
      <c r="O17" s="69"/>
    </row>
    <row r="18" spans="2:15" ht="15">
      <c r="B18" s="68" t="s">
        <v>57</v>
      </c>
      <c r="C18" s="70">
        <v>44819.09</v>
      </c>
      <c r="D18" s="70">
        <v>213277.39</v>
      </c>
      <c r="E18" s="70">
        <v>58838.39</v>
      </c>
      <c r="F18" s="70">
        <v>8162.39</v>
      </c>
      <c r="G18" s="70">
        <v>7542.69</v>
      </c>
      <c r="H18" s="70">
        <v>49611.69</v>
      </c>
      <c r="I18" s="70">
        <v>60293.39</v>
      </c>
      <c r="J18" s="70">
        <v>10233.89</v>
      </c>
      <c r="K18" s="70">
        <v>6566.89</v>
      </c>
      <c r="L18" s="70">
        <v>2003.89</v>
      </c>
      <c r="M18" s="70">
        <v>1384.39</v>
      </c>
      <c r="N18" s="70">
        <v>7191.39</v>
      </c>
      <c r="O18" s="69"/>
    </row>
    <row r="19" spans="2:15" ht="15">
      <c r="B19" s="68" t="s">
        <v>58</v>
      </c>
      <c r="C19" s="70">
        <v>4819.09</v>
      </c>
      <c r="D19" s="70">
        <v>10277.39</v>
      </c>
      <c r="E19" s="70">
        <v>78602.39</v>
      </c>
      <c r="F19" s="70">
        <v>7790.69</v>
      </c>
      <c r="G19" s="70">
        <v>7542.69</v>
      </c>
      <c r="H19" s="69">
        <v>49611.69</v>
      </c>
      <c r="I19" s="70">
        <v>60233.89</v>
      </c>
      <c r="J19" s="70">
        <v>61098.89</v>
      </c>
      <c r="K19" s="70">
        <v>6566.89</v>
      </c>
      <c r="L19" s="70">
        <v>1384.39</v>
      </c>
      <c r="M19" s="70">
        <v>47191.39</v>
      </c>
      <c r="N19" s="69">
        <v>56675.39</v>
      </c>
      <c r="O19" s="69"/>
    </row>
    <row r="20" spans="2:15" ht="15">
      <c r="B20" s="68" t="s">
        <v>59</v>
      </c>
      <c r="C20" s="70">
        <v>4801.3900000000003</v>
      </c>
      <c r="D20" s="70">
        <v>10277.39</v>
      </c>
      <c r="E20" s="69">
        <v>8602.39</v>
      </c>
      <c r="F20" s="70">
        <v>7790.69</v>
      </c>
      <c r="G20" s="70">
        <v>7542.69</v>
      </c>
      <c r="H20" s="70">
        <v>9611.69</v>
      </c>
      <c r="I20" s="70">
        <v>10233.89</v>
      </c>
      <c r="J20" s="70">
        <v>1098.8900000000001</v>
      </c>
      <c r="K20" s="70">
        <v>6566.89</v>
      </c>
      <c r="L20" s="70">
        <v>1384.39</v>
      </c>
      <c r="M20" s="70">
        <v>7191.39</v>
      </c>
      <c r="N20" s="70">
        <v>6675.39</v>
      </c>
      <c r="O20" s="69"/>
    </row>
    <row r="21" spans="2:15">
      <c r="B21" s="69"/>
      <c r="C21" s="69">
        <f>SUM(C17:C20)</f>
        <v>59449.659999999989</v>
      </c>
      <c r="D21" s="69">
        <f>SUM(D18:D20)</f>
        <v>233832.17000000004</v>
      </c>
      <c r="E21" s="69">
        <f>SUM(E17:E20)</f>
        <v>156320.56</v>
      </c>
      <c r="F21" s="69">
        <f t="shared" ref="F21:H21" si="2">SUM(F17:F20)</f>
        <v>1529169.1599999997</v>
      </c>
      <c r="G21" s="69">
        <f t="shared" si="2"/>
        <v>30418.76</v>
      </c>
      <c r="H21" s="69">
        <f t="shared" si="2"/>
        <v>116377.76000000001</v>
      </c>
      <c r="I21" s="69">
        <f>SUM(I17:I20)</f>
        <v>140272.56</v>
      </c>
      <c r="J21" s="69">
        <f>SUM(J18:J20)</f>
        <v>72431.67</v>
      </c>
      <c r="K21" s="69">
        <f>SUM(K17:K20)</f>
        <v>26267.56</v>
      </c>
      <c r="L21" s="69">
        <f t="shared" ref="L21:N21" si="3">SUM(L17:L20)</f>
        <v>6776.56</v>
      </c>
      <c r="M21" s="69">
        <f t="shared" si="3"/>
        <v>57151.56</v>
      </c>
      <c r="N21" s="69">
        <f t="shared" si="3"/>
        <v>77733.56</v>
      </c>
      <c r="O21" s="81">
        <f>(SUM(C21:N21)/48)</f>
        <v>52212.532083333332</v>
      </c>
    </row>
    <row r="22" spans="2:15">
      <c r="B22" s="72"/>
      <c r="C22" s="72"/>
      <c r="D22" s="72"/>
      <c r="E22" s="72"/>
      <c r="L22" s="79" t="s">
        <v>60</v>
      </c>
      <c r="M22" s="79"/>
      <c r="N22" s="79"/>
      <c r="O22" s="80">
        <f>(O11+O21)/1074.61</f>
        <v>404.0849771467478</v>
      </c>
    </row>
  </sheetData>
  <mergeCells count="2">
    <mergeCell ref="D3:F3"/>
    <mergeCell ref="L22:N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2019-12-07T11:35:11Z</dcterms:modified>
</cp:coreProperties>
</file>