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H11" i="6"/>
  <c r="G9"/>
  <c r="K9" i="2"/>
  <c r="F9" i="6"/>
  <c r="E9"/>
  <c r="D9"/>
  <c r="C9"/>
  <c r="B9"/>
  <c r="H9" s="1"/>
  <c r="H3" i="2" l="1"/>
  <c r="I2"/>
  <c r="D14" i="1"/>
  <c r="F14" s="1"/>
  <c r="D15"/>
  <c r="F15" s="1"/>
  <c r="D16"/>
  <c r="F16" s="1"/>
  <c r="D10"/>
  <c r="F10" s="1"/>
  <c r="D11"/>
  <c r="F11" s="1"/>
  <c r="D12"/>
  <c r="F12" s="1"/>
  <c r="D3"/>
  <c r="D4"/>
  <c r="D5"/>
  <c r="F5" s="1"/>
  <c r="D6"/>
  <c r="F6" s="1"/>
  <c r="D7"/>
  <c r="D8"/>
  <c r="F7" l="1"/>
  <c r="F8" l="1"/>
  <c r="F4"/>
  <c r="F3"/>
  <c r="F24"/>
  <c r="F19"/>
  <c r="F6" i="5"/>
  <c r="F7"/>
  <c r="F8"/>
  <c r="F9"/>
  <c r="F10"/>
  <c r="F11"/>
  <c r="F12"/>
  <c r="E13"/>
  <c r="F17" i="1" l="1"/>
  <c r="F13" i="5"/>
  <c r="F18" i="1" l="1"/>
  <c r="F21" l="1"/>
  <c r="F25" s="1"/>
</calcChain>
</file>

<file path=xl/sharedStrings.xml><?xml version="1.0" encoding="utf-8"?>
<sst xmlns="http://schemas.openxmlformats.org/spreadsheetml/2006/main" count="121" uniqueCount="89">
  <si>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</si>
  <si>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</si>
  <si>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</si>
  <si>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</si>
  <si>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</si>
  <si>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</si>
  <si>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</si>
  <si>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</si>
  <si>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</si>
  <si>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</si>
  <si>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</si>
  <si>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</si>
  <si>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</si>
  <si>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</si>
  <si>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</si>
  <si>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</si>
  <si>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</si>
  <si>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</si>
  <si>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</si>
  <si>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</si>
  <si>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</si>
  <si>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</si>
  <si>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</si>
  <si>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</si>
  <si>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</si>
  <si>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</si>
  <si>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</si>
  <si>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</si>
  <si>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</si>
  <si>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</si>
  <si>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</si>
  <si>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</si>
  <si>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</si>
  <si>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</si>
  <si>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</si>
  <si>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</si>
  <si>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</si>
  <si>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</si>
  <si>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</si>
  <si>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</si>
  <si>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</si>
  <si>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</si>
  <si>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</si>
  <si>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</si>
  <si>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</si>
  <si>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</si>
  <si>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</si>
  <si>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</si>
  <si>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</si>
  <si>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</si>
  <si>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</si>
  <si>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</si>
  <si>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Guranditta Mal Mulkh Raj</t>
  </si>
  <si>
    <t>Guranditta Mal Mulkh Raj (Prop. Sanjay Arora)</t>
  </si>
  <si>
    <t>Bank Interest (C/C)</t>
  </si>
  <si>
    <t>Interest On Car Loan</t>
  </si>
  <si>
    <t>Divyanshu Arora</t>
  </si>
  <si>
    <t>Business Income u/s 44 AD</t>
  </si>
  <si>
    <t>Rachna Arora</t>
  </si>
  <si>
    <t>Income From Business &amp; Profession (Shree Bala G Traders)</t>
  </si>
  <si>
    <t>LALUD000037140399</t>
  </si>
  <si>
    <t>ICICI Bank</t>
  </si>
  <si>
    <t>Car Loan</t>
  </si>
  <si>
    <t>CF-13525370</t>
  </si>
  <si>
    <t>Kotak Mahindra</t>
  </si>
  <si>
    <t>Plot Equity</t>
  </si>
  <si>
    <t>Sanjay Arora</t>
  </si>
  <si>
    <t>HDFC Limited</t>
  </si>
  <si>
    <t>Insurance Premium</t>
  </si>
  <si>
    <t>HDFC Bank</t>
  </si>
  <si>
    <t>2019-20</t>
  </si>
  <si>
    <t xml:space="preserve">Date's </t>
  </si>
  <si>
    <t>Feb</t>
  </si>
  <si>
    <t>March</t>
  </si>
  <si>
    <t>April</t>
  </si>
  <si>
    <t>May</t>
  </si>
  <si>
    <t>June</t>
  </si>
  <si>
    <t>7th</t>
  </si>
  <si>
    <t>14th</t>
  </si>
  <si>
    <t>21st</t>
  </si>
  <si>
    <t>28th</t>
  </si>
  <si>
    <t>Total</t>
  </si>
  <si>
    <t>No Of Cr.</t>
  </si>
  <si>
    <t>Eligibilty In Lacs</t>
  </si>
  <si>
    <t>ICICI Bank A/c No. 336705500234</t>
  </si>
  <si>
    <t>Lap</t>
  </si>
  <si>
    <t xml:space="preserve">IDFC First Bank </t>
  </si>
  <si>
    <t>July</t>
  </si>
  <si>
    <t xml:space="preserve">Guranditta Mal Mulkh Raj 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</si>
</sst>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sz val="10.5"/>
      <color rgb="FFFF0000"/>
      <name val="Zurich BT"/>
      <family val="2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164" fontId="2" fillId="0" borderId="0" applyBorder="0" applyProtection="0"/>
    <xf numFmtId="0" fontId="1" fillId="0" borderId="0"/>
  </cellStyleXfs>
  <cellXfs count="88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4" applyNumberFormat="1" applyFont="1" applyFill="1" applyBorder="1" applyAlignment="1" applyProtection="1">
      <alignment horizontal="center" vertical="top"/>
    </xf>
    <xf numFmtId="164" fontId="3" fillId="4" borderId="1" xfId="4" applyNumberFormat="1" applyFont="1" applyFill="1" applyBorder="1" applyAlignment="1" applyProtection="1">
      <alignment horizontal="center" vertical="top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5" borderId="1" xfId="0" applyFont="1" applyFill="1" applyBorder="1" applyAlignment="1" applyProtection="1">
      <alignment vertical="top" wrapText="1"/>
      <protection hidden="1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9" fillId="5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6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7" borderId="1" xfId="1" applyNumberFormat="1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1" fontId="16" fillId="9" borderId="1" xfId="0" applyNumberFormat="1" applyFont="1" applyFill="1" applyBorder="1" applyAlignment="1">
      <alignment horizontal="center" vertical="center" wrapText="1"/>
    </xf>
    <xf numFmtId="1" fontId="16" fillId="10" borderId="1" xfId="0" applyNumberFormat="1" applyFont="1" applyFill="1" applyBorder="1" applyAlignment="1">
      <alignment horizontal="center"/>
    </xf>
    <xf numFmtId="1" fontId="8" fillId="8" borderId="1" xfId="0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9" fontId="3" fillId="2" borderId="1" xfId="1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/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0" fontId="18" fillId="11" borderId="6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16" fillId="10" borderId="1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5"/>
  <sheetViews>
    <sheetView tabSelected="1" zoomScale="107" zoomScaleNormal="107" workbookViewId="0">
      <selection activeCell="E15" sqref="E15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>
      <c r="A1" s="51" t="s">
        <v>52</v>
      </c>
      <c r="B1" s="61" t="s">
        <v>46</v>
      </c>
      <c r="C1" s="61"/>
      <c r="D1" s="6"/>
      <c r="E1" s="6"/>
      <c r="F1" s="6"/>
    </row>
    <row r="2" spans="1:6" ht="27">
      <c r="A2" s="52" t="s">
        <v>53</v>
      </c>
      <c r="B2" s="7" t="s">
        <v>70</v>
      </c>
      <c r="C2" s="7" t="s">
        <v>47</v>
      </c>
      <c r="D2" s="7" t="s">
        <v>29</v>
      </c>
      <c r="E2" s="8" t="s">
        <v>0</v>
      </c>
      <c r="F2" s="7" t="s">
        <v>30</v>
      </c>
    </row>
    <row r="3" spans="1:6">
      <c r="A3" s="9" t="s">
        <v>41</v>
      </c>
      <c r="B3" s="49">
        <v>571189.51</v>
      </c>
      <c r="C3" s="49">
        <v>400158.29</v>
      </c>
      <c r="D3" s="10">
        <f t="shared" ref="D3:D8" si="0">AVERAGE(B3:C3)</f>
        <v>485673.9</v>
      </c>
      <c r="E3" s="11">
        <v>1</v>
      </c>
      <c r="F3" s="10">
        <f t="shared" ref="F3:F8" si="1">E3*D3</f>
        <v>485673.9</v>
      </c>
    </row>
    <row r="4" spans="1:6">
      <c r="A4" s="9" t="s">
        <v>42</v>
      </c>
      <c r="B4" s="49">
        <v>452670</v>
      </c>
      <c r="C4" s="49">
        <v>257588</v>
      </c>
      <c r="D4" s="10">
        <f t="shared" si="0"/>
        <v>355129</v>
      </c>
      <c r="E4" s="11">
        <v>1</v>
      </c>
      <c r="F4" s="10">
        <f t="shared" si="1"/>
        <v>355129</v>
      </c>
    </row>
    <row r="5" spans="1:6">
      <c r="A5" s="9" t="s">
        <v>54</v>
      </c>
      <c r="B5" s="49">
        <v>75159</v>
      </c>
      <c r="C5" s="49">
        <v>84821</v>
      </c>
      <c r="D5" s="10">
        <f t="shared" si="0"/>
        <v>79990</v>
      </c>
      <c r="E5" s="11">
        <v>1</v>
      </c>
      <c r="F5" s="10">
        <f t="shared" si="1"/>
        <v>79990</v>
      </c>
    </row>
    <row r="6" spans="1:6">
      <c r="A6" s="9" t="s">
        <v>55</v>
      </c>
      <c r="B6" s="49">
        <v>147902</v>
      </c>
      <c r="C6" s="49">
        <v>45508</v>
      </c>
      <c r="D6" s="10">
        <f t="shared" si="0"/>
        <v>96705</v>
      </c>
      <c r="E6" s="11">
        <v>0.5</v>
      </c>
      <c r="F6" s="10">
        <f t="shared" si="1"/>
        <v>48352.5</v>
      </c>
    </row>
    <row r="7" spans="1:6">
      <c r="A7" s="9" t="s">
        <v>45</v>
      </c>
      <c r="B7" s="49">
        <v>149</v>
      </c>
      <c r="C7" s="49">
        <v>0</v>
      </c>
      <c r="D7" s="10">
        <f t="shared" si="0"/>
        <v>74.5</v>
      </c>
      <c r="E7" s="11">
        <v>0.5</v>
      </c>
      <c r="F7" s="10">
        <f t="shared" ref="F7" si="2">E7*D7</f>
        <v>37.25</v>
      </c>
    </row>
    <row r="8" spans="1:6">
      <c r="A8" s="9" t="s">
        <v>31</v>
      </c>
      <c r="B8" s="49">
        <v>-18177</v>
      </c>
      <c r="C8" s="49">
        <v>-6064</v>
      </c>
      <c r="D8" s="10">
        <f t="shared" si="0"/>
        <v>-12120.5</v>
      </c>
      <c r="E8" s="11">
        <v>1</v>
      </c>
      <c r="F8" s="10">
        <f t="shared" si="1"/>
        <v>-12120.5</v>
      </c>
    </row>
    <row r="9" spans="1:6">
      <c r="A9" s="52" t="s">
        <v>56</v>
      </c>
      <c r="B9" s="7" t="s">
        <v>70</v>
      </c>
      <c r="C9" s="7" t="s">
        <v>47</v>
      </c>
      <c r="D9" s="7" t="s">
        <v>29</v>
      </c>
      <c r="E9" s="8" t="s">
        <v>0</v>
      </c>
      <c r="F9" s="7" t="s">
        <v>30</v>
      </c>
    </row>
    <row r="10" spans="1:6">
      <c r="A10" s="9" t="s">
        <v>57</v>
      </c>
      <c r="B10" s="49">
        <v>294800</v>
      </c>
      <c r="C10" s="49">
        <v>283760</v>
      </c>
      <c r="D10" s="10">
        <f>AVERAGE(B10:C10)</f>
        <v>289280</v>
      </c>
      <c r="E10" s="11">
        <v>0</v>
      </c>
      <c r="F10" s="10">
        <f t="shared" ref="F10:F12" si="3">E10*D10</f>
        <v>0</v>
      </c>
    </row>
    <row r="11" spans="1:6">
      <c r="A11" s="9" t="s">
        <v>45</v>
      </c>
      <c r="B11" s="49">
        <v>583</v>
      </c>
      <c r="C11" s="49">
        <v>3400</v>
      </c>
      <c r="D11" s="10">
        <f>AVERAGE(B11:C11)</f>
        <v>1991.5</v>
      </c>
      <c r="E11" s="11">
        <v>0.5</v>
      </c>
      <c r="F11" s="10">
        <f t="shared" si="3"/>
        <v>995.75</v>
      </c>
    </row>
    <row r="12" spans="1:6">
      <c r="A12" s="9" t="s">
        <v>31</v>
      </c>
      <c r="B12" s="49">
        <v>0</v>
      </c>
      <c r="C12" s="49">
        <v>0</v>
      </c>
      <c r="D12" s="10">
        <f>AVERAGE(B12:C12)</f>
        <v>0</v>
      </c>
      <c r="E12" s="11">
        <v>1</v>
      </c>
      <c r="F12" s="10">
        <f t="shared" si="3"/>
        <v>0</v>
      </c>
    </row>
    <row r="13" spans="1:6">
      <c r="A13" s="52" t="s">
        <v>58</v>
      </c>
      <c r="B13" s="7" t="s">
        <v>70</v>
      </c>
      <c r="C13" s="7" t="s">
        <v>47</v>
      </c>
      <c r="D13" s="7" t="s">
        <v>29</v>
      </c>
      <c r="E13" s="8" t="s">
        <v>0</v>
      </c>
      <c r="F13" s="7" t="s">
        <v>30</v>
      </c>
    </row>
    <row r="14" spans="1:6" ht="27">
      <c r="A14" s="9" t="s">
        <v>59</v>
      </c>
      <c r="B14" s="49">
        <v>291200</v>
      </c>
      <c r="C14" s="49">
        <v>298119</v>
      </c>
      <c r="D14" s="57">
        <f>AVERAGE(B14:C14)</f>
        <v>294659.5</v>
      </c>
      <c r="E14" s="59">
        <v>0</v>
      </c>
      <c r="F14" s="10">
        <f t="shared" ref="F14:F16" si="4">E14*D14</f>
        <v>0</v>
      </c>
    </row>
    <row r="15" spans="1:6">
      <c r="A15" s="9" t="s">
        <v>45</v>
      </c>
      <c r="B15" s="49">
        <v>486</v>
      </c>
      <c r="C15" s="49">
        <v>600</v>
      </c>
      <c r="D15" s="10">
        <f>AVERAGE(B15:C15)</f>
        <v>543</v>
      </c>
      <c r="E15" s="11">
        <v>0.5</v>
      </c>
      <c r="F15" s="10">
        <f t="shared" si="4"/>
        <v>271.5</v>
      </c>
    </row>
    <row r="16" spans="1:6">
      <c r="A16" s="9" t="s">
        <v>31</v>
      </c>
      <c r="B16" s="49">
        <v>0</v>
      </c>
      <c r="C16" s="49">
        <v>-1000</v>
      </c>
      <c r="D16" s="10">
        <f>AVERAGE(B16:C16)</f>
        <v>-500</v>
      </c>
      <c r="E16" s="11">
        <v>1</v>
      </c>
      <c r="F16" s="10">
        <f t="shared" si="4"/>
        <v>-500</v>
      </c>
    </row>
    <row r="17" spans="1:6" ht="15.4" customHeight="1">
      <c r="A17" s="48" t="s">
        <v>32</v>
      </c>
      <c r="B17" s="62"/>
      <c r="C17" s="63"/>
      <c r="D17" s="63"/>
      <c r="E17" s="64"/>
      <c r="F17" s="12">
        <f>+SUM(F3:F16)</f>
        <v>957829.4</v>
      </c>
    </row>
    <row r="18" spans="1:6" ht="16.350000000000001" customHeight="1">
      <c r="A18" s="13" t="s">
        <v>33</v>
      </c>
      <c r="B18" s="65"/>
      <c r="C18" s="66"/>
      <c r="D18" s="66"/>
      <c r="E18" s="67"/>
      <c r="F18" s="12">
        <f>F17/12</f>
        <v>79819.116666666669</v>
      </c>
    </row>
    <row r="19" spans="1:6">
      <c r="A19" s="13" t="s">
        <v>34</v>
      </c>
      <c r="B19" s="65"/>
      <c r="C19" s="66"/>
      <c r="D19" s="66"/>
      <c r="E19" s="67"/>
      <c r="F19" s="10">
        <f>RTR!K9</f>
        <v>201450</v>
      </c>
    </row>
    <row r="20" spans="1:6" ht="16.350000000000001" customHeight="1">
      <c r="A20" s="14" t="s">
        <v>35</v>
      </c>
      <c r="B20" s="68"/>
      <c r="C20" s="69"/>
      <c r="D20" s="69"/>
      <c r="E20" s="70"/>
      <c r="F20" s="15">
        <v>1</v>
      </c>
    </row>
    <row r="21" spans="1:6" ht="16.350000000000001" customHeight="1">
      <c r="A21" s="13" t="s">
        <v>36</v>
      </c>
      <c r="B21" s="60"/>
      <c r="C21" s="60"/>
      <c r="D21" s="60"/>
      <c r="E21" s="60"/>
      <c r="F21" s="16">
        <f>(F18*F20)-F19</f>
        <v>-121630.88333333333</v>
      </c>
    </row>
    <row r="22" spans="1:6" ht="16.350000000000001" customHeight="1">
      <c r="A22" s="13" t="s">
        <v>37</v>
      </c>
      <c r="B22" s="60"/>
      <c r="C22" s="60"/>
      <c r="D22" s="60"/>
      <c r="E22" s="60"/>
      <c r="F22" s="17">
        <v>180</v>
      </c>
    </row>
    <row r="23" spans="1:6" ht="14.25" customHeight="1">
      <c r="A23" s="13" t="s">
        <v>38</v>
      </c>
      <c r="B23" s="60"/>
      <c r="C23" s="60"/>
      <c r="D23" s="60"/>
      <c r="E23" s="60"/>
      <c r="F23" s="15">
        <v>0.1</v>
      </c>
    </row>
    <row r="24" spans="1:6">
      <c r="A24" s="13" t="s">
        <v>39</v>
      </c>
      <c r="B24" s="60"/>
      <c r="C24" s="60"/>
      <c r="D24" s="60"/>
      <c r="E24" s="60"/>
      <c r="F24" s="18">
        <f>PMT(F23/12,F22,-100000)</f>
        <v>1074.6051177081183</v>
      </c>
    </row>
    <row r="25" spans="1:6">
      <c r="A25" s="13" t="s">
        <v>40</v>
      </c>
      <c r="B25" s="60"/>
      <c r="C25" s="60"/>
      <c r="D25" s="60"/>
      <c r="E25" s="60"/>
      <c r="F25" s="19">
        <f>F21/F24</f>
        <v>-113.18658484778445</v>
      </c>
    </row>
  </sheetData>
  <sheetProtection selectLockedCells="1" selectUnlockedCells="1"/>
  <mergeCells count="10">
    <mergeCell ref="B1:C1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9"/>
  <sheetViews>
    <sheetView zoomScale="96" zoomScaleNormal="96" workbookViewId="0">
      <selection activeCell="A6" sqref="A6"/>
    </sheetView>
  </sheetViews>
  <sheetFormatPr defaultColWidth="22.140625" defaultRowHeight="13.5"/>
  <cols>
    <col min="1" max="1" width="5.42578125" style="20" customWidth="1"/>
    <col min="2" max="2" width="20.140625" style="20" bestFit="1" customWidth="1"/>
    <col min="3" max="3" width="22.5703125" style="20" customWidth="1"/>
    <col min="4" max="4" width="16.140625" style="20" customWidth="1"/>
    <col min="5" max="5" width="9.7109375" style="20" customWidth="1"/>
    <col min="6" max="6" width="10.42578125" style="20" bestFit="1" customWidth="1"/>
    <col min="7" max="7" width="10.140625" style="20" customWidth="1"/>
    <col min="8" max="9" width="8.7109375" style="20" customWidth="1"/>
    <col min="10" max="10" width="10.140625" style="20" customWidth="1"/>
    <col min="11" max="11" width="13.140625" style="20" customWidth="1"/>
    <col min="12" max="248" width="22.140625" style="20"/>
    <col min="249" max="16384" width="22.140625" style="4"/>
  </cols>
  <sheetData>
    <row r="1" spans="1:248" ht="27">
      <c r="A1" s="21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51</v>
      </c>
      <c r="G1" s="21" t="s">
        <v>48</v>
      </c>
      <c r="H1" s="21" t="s">
        <v>49</v>
      </c>
      <c r="I1" s="21" t="s">
        <v>50</v>
      </c>
      <c r="J1" s="21" t="s">
        <v>6</v>
      </c>
      <c r="K1" s="21" t="s">
        <v>44</v>
      </c>
    </row>
    <row r="2" spans="1:248" ht="27">
      <c r="A2" s="87">
        <v>1</v>
      </c>
      <c r="B2" s="23" t="s">
        <v>60</v>
      </c>
      <c r="C2" s="22" t="s">
        <v>52</v>
      </c>
      <c r="D2" s="53" t="s">
        <v>61</v>
      </c>
      <c r="E2" s="23" t="s">
        <v>62</v>
      </c>
      <c r="F2" s="23">
        <v>1300000</v>
      </c>
      <c r="G2" s="23">
        <v>84</v>
      </c>
      <c r="H2" s="23">
        <v>19</v>
      </c>
      <c r="I2" s="23">
        <f>84-19</f>
        <v>65</v>
      </c>
      <c r="J2" s="23">
        <v>20588</v>
      </c>
      <c r="K2" s="58" t="s">
        <v>43</v>
      </c>
    </row>
    <row r="3" spans="1:248" ht="27">
      <c r="A3" s="22">
        <v>2</v>
      </c>
      <c r="B3" s="23" t="s">
        <v>63</v>
      </c>
      <c r="C3" s="22" t="s">
        <v>52</v>
      </c>
      <c r="D3" s="22" t="s">
        <v>64</v>
      </c>
      <c r="E3" s="23" t="s">
        <v>62</v>
      </c>
      <c r="F3" s="23">
        <v>319600</v>
      </c>
      <c r="G3" s="56">
        <v>60</v>
      </c>
      <c r="H3" s="56">
        <f>60-24</f>
        <v>36</v>
      </c>
      <c r="I3" s="56">
        <v>24</v>
      </c>
      <c r="J3" s="56">
        <v>14700</v>
      </c>
      <c r="K3" s="58" t="s">
        <v>43</v>
      </c>
    </row>
    <row r="4" spans="1:248" ht="27">
      <c r="A4" s="86">
        <v>3</v>
      </c>
      <c r="B4" s="23">
        <v>639190500</v>
      </c>
      <c r="C4" s="22" t="s">
        <v>66</v>
      </c>
      <c r="D4" s="50" t="s">
        <v>67</v>
      </c>
      <c r="E4" s="23" t="s">
        <v>65</v>
      </c>
      <c r="F4" s="23">
        <v>3300000</v>
      </c>
      <c r="G4" s="54"/>
      <c r="H4" s="54"/>
      <c r="I4" s="54"/>
      <c r="J4" s="56">
        <v>34360</v>
      </c>
      <c r="K4" s="58" t="s">
        <v>43</v>
      </c>
    </row>
    <row r="5" spans="1:248" ht="27">
      <c r="A5" s="86">
        <v>4</v>
      </c>
      <c r="B5" s="23">
        <v>639190445</v>
      </c>
      <c r="C5" s="22" t="s">
        <v>66</v>
      </c>
      <c r="D5" s="50" t="s">
        <v>67</v>
      </c>
      <c r="E5" s="23" t="s">
        <v>65</v>
      </c>
      <c r="F5" s="23">
        <v>3200000</v>
      </c>
      <c r="G5" s="54"/>
      <c r="H5" s="54"/>
      <c r="I5" s="54"/>
      <c r="J5" s="23">
        <v>32552</v>
      </c>
      <c r="K5" s="58" t="s">
        <v>43</v>
      </c>
      <c r="IN5" s="4"/>
    </row>
    <row r="6" spans="1:248" ht="40.5">
      <c r="A6" s="86">
        <v>5</v>
      </c>
      <c r="B6" s="23">
        <v>641329322</v>
      </c>
      <c r="C6" s="22" t="s">
        <v>66</v>
      </c>
      <c r="D6" s="50" t="s">
        <v>67</v>
      </c>
      <c r="E6" s="23" t="s">
        <v>68</v>
      </c>
      <c r="F6" s="23">
        <v>256546</v>
      </c>
      <c r="G6" s="54"/>
      <c r="H6" s="54"/>
      <c r="I6" s="54"/>
      <c r="J6" s="23">
        <v>3341</v>
      </c>
      <c r="K6" s="58" t="s">
        <v>43</v>
      </c>
      <c r="IN6" s="4"/>
    </row>
    <row r="7" spans="1:248">
      <c r="A7" s="22">
        <v>6</v>
      </c>
      <c r="B7" s="24">
        <v>63652307</v>
      </c>
      <c r="C7" s="22" t="s">
        <v>56</v>
      </c>
      <c r="D7" s="25" t="s">
        <v>69</v>
      </c>
      <c r="E7" s="25" t="s">
        <v>62</v>
      </c>
      <c r="F7" s="26">
        <v>230200</v>
      </c>
      <c r="G7" s="55"/>
      <c r="H7" s="55"/>
      <c r="I7" s="55"/>
      <c r="J7" s="26">
        <v>6233</v>
      </c>
      <c r="K7" s="58" t="s">
        <v>43</v>
      </c>
    </row>
    <row r="8" spans="1:248" ht="27">
      <c r="A8" s="86">
        <v>7</v>
      </c>
      <c r="B8" s="83">
        <v>27495045</v>
      </c>
      <c r="C8" s="22" t="s">
        <v>52</v>
      </c>
      <c r="D8" s="58" t="s">
        <v>86</v>
      </c>
      <c r="E8" s="58" t="s">
        <v>85</v>
      </c>
      <c r="F8" s="84">
        <v>8000000</v>
      </c>
      <c r="G8" s="85"/>
      <c r="H8" s="85"/>
      <c r="I8" s="85"/>
      <c r="J8" s="84">
        <v>89676</v>
      </c>
      <c r="K8" s="58" t="s">
        <v>43</v>
      </c>
    </row>
    <row r="9" spans="1:248">
      <c r="A9" s="27"/>
      <c r="B9" s="22"/>
      <c r="C9" s="22"/>
      <c r="D9" s="22"/>
      <c r="E9" s="22"/>
      <c r="F9" s="22"/>
      <c r="G9" s="22"/>
      <c r="H9" s="22"/>
      <c r="I9" s="22"/>
      <c r="J9" s="22"/>
      <c r="K9" s="28">
        <f>SUMIF(K2:K8,"Y",J2:J8)</f>
        <v>201450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1" t="s">
        <v>7</v>
      </c>
      <c r="B1" s="71"/>
      <c r="C1" s="30"/>
    </row>
    <row r="2" spans="1:6" ht="14.25" customHeight="1">
      <c r="A2" s="71" t="s">
        <v>8</v>
      </c>
      <c r="B2" s="71"/>
      <c r="C2" s="30"/>
    </row>
    <row r="5" spans="1:6" ht="30">
      <c r="A5" s="31" t="s">
        <v>1</v>
      </c>
      <c r="B5" s="32" t="s">
        <v>9</v>
      </c>
      <c r="C5" s="32" t="s">
        <v>10</v>
      </c>
      <c r="D5" s="33" t="s">
        <v>11</v>
      </c>
      <c r="E5" s="29" t="s">
        <v>12</v>
      </c>
      <c r="F5" s="29" t="s">
        <v>13</v>
      </c>
    </row>
    <row r="6" spans="1:6" ht="42.75">
      <c r="A6" s="34">
        <v>1</v>
      </c>
      <c r="B6" s="35" t="s">
        <v>14</v>
      </c>
      <c r="C6" s="36" t="s">
        <v>15</v>
      </c>
      <c r="D6" s="37"/>
      <c r="E6" s="38">
        <v>0.2</v>
      </c>
      <c r="F6" s="38">
        <f t="shared" ref="F6:F12" si="0">E6/10*D6</f>
        <v>0</v>
      </c>
    </row>
    <row r="7" spans="1:6" ht="42.75">
      <c r="A7" s="34">
        <v>2</v>
      </c>
      <c r="B7" s="35" t="s">
        <v>16</v>
      </c>
      <c r="C7" s="36" t="s">
        <v>17</v>
      </c>
      <c r="D7" s="39"/>
      <c r="E7" s="38">
        <v>0.15</v>
      </c>
      <c r="F7" s="38">
        <f t="shared" si="0"/>
        <v>0</v>
      </c>
    </row>
    <row r="8" spans="1:6" ht="42.75">
      <c r="A8" s="34">
        <v>3</v>
      </c>
      <c r="B8" s="35" t="s">
        <v>18</v>
      </c>
      <c r="C8" s="36" t="s">
        <v>19</v>
      </c>
      <c r="D8" s="39"/>
      <c r="E8" s="38">
        <v>0.1</v>
      </c>
      <c r="F8" s="38">
        <f t="shared" si="0"/>
        <v>0</v>
      </c>
    </row>
    <row r="9" spans="1:6" ht="57">
      <c r="A9" s="34">
        <v>4</v>
      </c>
      <c r="B9" s="35" t="s">
        <v>20</v>
      </c>
      <c r="C9" s="40" t="s">
        <v>21</v>
      </c>
      <c r="D9" s="39"/>
      <c r="E9" s="38">
        <v>0.1</v>
      </c>
      <c r="F9" s="38">
        <f t="shared" si="0"/>
        <v>0</v>
      </c>
    </row>
    <row r="10" spans="1:6" ht="85.5">
      <c r="A10" s="34">
        <v>5</v>
      </c>
      <c r="B10" s="35" t="s">
        <v>22</v>
      </c>
      <c r="C10" s="36" t="s">
        <v>23</v>
      </c>
      <c r="D10" s="39"/>
      <c r="E10" s="38">
        <v>0.1</v>
      </c>
      <c r="F10" s="38">
        <f t="shared" si="0"/>
        <v>0</v>
      </c>
    </row>
    <row r="11" spans="1:6" ht="128.25">
      <c r="A11" s="34">
        <v>6</v>
      </c>
      <c r="B11" s="41" t="s">
        <v>24</v>
      </c>
      <c r="C11" s="42" t="s">
        <v>25</v>
      </c>
      <c r="D11" s="39"/>
      <c r="E11" s="38">
        <v>0.1</v>
      </c>
      <c r="F11" s="38">
        <f t="shared" si="0"/>
        <v>0</v>
      </c>
    </row>
    <row r="12" spans="1:6" ht="28.5">
      <c r="A12" s="34">
        <v>7</v>
      </c>
      <c r="B12" s="34" t="s">
        <v>26</v>
      </c>
      <c r="C12" s="43" t="s">
        <v>27</v>
      </c>
      <c r="D12" s="39"/>
      <c r="E12" s="38">
        <v>0.25</v>
      </c>
      <c r="F12" s="38">
        <f t="shared" si="0"/>
        <v>0</v>
      </c>
    </row>
    <row r="13" spans="1:6" ht="15">
      <c r="A13" s="44"/>
      <c r="B13" s="45" t="s">
        <v>28</v>
      </c>
      <c r="C13" s="45"/>
      <c r="D13" s="46"/>
      <c r="E13" s="47">
        <f>SUM(E6:E12)</f>
        <v>0.99999999999999989</v>
      </c>
      <c r="F13" s="47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H12"/>
  <sheetViews>
    <sheetView workbookViewId="0">
      <selection activeCell="A13" sqref="A13"/>
    </sheetView>
  </sheetViews>
  <sheetFormatPr defaultRowHeight="12.75"/>
  <cols>
    <col min="1" max="1" width="17.7109375" bestFit="1" customWidth="1"/>
    <col min="2" max="2" width="12" customWidth="1"/>
    <col min="3" max="3" width="11.7109375" customWidth="1"/>
    <col min="4" max="4" width="11.28515625" customWidth="1"/>
    <col min="5" max="5" width="11.5703125" customWidth="1"/>
    <col min="6" max="6" width="10" bestFit="1" customWidth="1"/>
    <col min="7" max="7" width="10.42578125" customWidth="1"/>
  </cols>
  <sheetData>
    <row r="2" spans="1:8" ht="21">
      <c r="A2" s="72"/>
      <c r="B2" s="73" t="s">
        <v>88</v>
      </c>
      <c r="C2" s="74"/>
      <c r="D2" s="75"/>
      <c r="E2" s="72"/>
      <c r="F2" s="72"/>
      <c r="G2" s="72"/>
      <c r="H2" s="72"/>
    </row>
    <row r="3" spans="1:8" ht="30">
      <c r="A3" s="76" t="s">
        <v>84</v>
      </c>
      <c r="B3" s="77"/>
      <c r="C3" s="77"/>
      <c r="D3" s="78"/>
      <c r="E3" s="72"/>
      <c r="F3" s="72"/>
      <c r="G3" s="72"/>
      <c r="H3" s="72"/>
    </row>
    <row r="4" spans="1:8" ht="15">
      <c r="A4" s="79" t="s">
        <v>71</v>
      </c>
      <c r="B4" s="79" t="s">
        <v>72</v>
      </c>
      <c r="C4" s="79" t="s">
        <v>73</v>
      </c>
      <c r="D4" s="79" t="s">
        <v>74</v>
      </c>
      <c r="E4" s="79" t="s">
        <v>75</v>
      </c>
      <c r="F4" s="79" t="s">
        <v>76</v>
      </c>
      <c r="G4" s="79" t="s">
        <v>87</v>
      </c>
      <c r="H4" s="80"/>
    </row>
    <row r="5" spans="1:8" ht="15">
      <c r="A5" s="79" t="s">
        <v>77</v>
      </c>
      <c r="B5" s="80">
        <v>27851.39</v>
      </c>
      <c r="C5" s="81">
        <v>74016</v>
      </c>
      <c r="D5" s="81">
        <v>64476.39</v>
      </c>
      <c r="E5" s="81">
        <v>78851.89</v>
      </c>
      <c r="F5" s="81">
        <v>8018.39</v>
      </c>
      <c r="G5" s="81">
        <v>41743.89</v>
      </c>
      <c r="H5" s="80"/>
    </row>
    <row r="6" spans="1:8" ht="15">
      <c r="A6" s="79" t="s">
        <v>78</v>
      </c>
      <c r="B6" s="81">
        <v>310551.39</v>
      </c>
      <c r="C6" s="81">
        <v>5021</v>
      </c>
      <c r="D6" s="81">
        <v>9476.39</v>
      </c>
      <c r="E6" s="80">
        <v>3151.89</v>
      </c>
      <c r="F6" s="80">
        <v>18018.39</v>
      </c>
      <c r="G6" s="80">
        <v>38841.89</v>
      </c>
      <c r="H6" s="80"/>
    </row>
    <row r="7" spans="1:8" ht="15">
      <c r="A7" s="79" t="s">
        <v>79</v>
      </c>
      <c r="B7" s="81">
        <v>56035.39</v>
      </c>
      <c r="C7" s="81">
        <v>55002</v>
      </c>
      <c r="D7" s="81">
        <v>59176.39</v>
      </c>
      <c r="E7" s="80">
        <v>5422.39</v>
      </c>
      <c r="F7" s="80">
        <v>325303.89</v>
      </c>
      <c r="G7" s="80">
        <v>37341.89</v>
      </c>
      <c r="H7" s="80"/>
    </row>
    <row r="8" spans="1:8" ht="15">
      <c r="A8" s="79" t="s">
        <v>80</v>
      </c>
      <c r="B8" s="81">
        <v>300035.39</v>
      </c>
      <c r="C8" s="81">
        <v>30023</v>
      </c>
      <c r="D8" s="81">
        <v>18851.89</v>
      </c>
      <c r="E8" s="80">
        <v>4867.3900000000003</v>
      </c>
      <c r="F8" s="80">
        <v>41743.89</v>
      </c>
      <c r="G8" s="80">
        <v>28866.39</v>
      </c>
      <c r="H8" s="80"/>
    </row>
    <row r="9" spans="1:8" ht="15">
      <c r="A9" s="79" t="s">
        <v>81</v>
      </c>
      <c r="B9" s="80">
        <f t="shared" ref="B9:F9" si="0">SUM(B5:B8)</f>
        <v>694473.56</v>
      </c>
      <c r="C9" s="80">
        <f>SUM(C5:C8)</f>
        <v>164062</v>
      </c>
      <c r="D9" s="80">
        <f>SUM(D5:D8)</f>
        <v>151981.06</v>
      </c>
      <c r="E9" s="80">
        <f t="shared" si="0"/>
        <v>92293.56</v>
      </c>
      <c r="F9" s="80">
        <f t="shared" si="0"/>
        <v>393084.56000000006</v>
      </c>
      <c r="G9" s="80">
        <f t="shared" ref="G9" si="1">SUM(G5:G8)</f>
        <v>146794.06</v>
      </c>
      <c r="H9" s="79">
        <f>(SUM(B9:G9)/24)</f>
        <v>68445.366666666683</v>
      </c>
    </row>
    <row r="10" spans="1:8" ht="15">
      <c r="A10" s="79" t="s">
        <v>82</v>
      </c>
      <c r="B10" s="80">
        <v>21</v>
      </c>
      <c r="C10" s="80">
        <v>32</v>
      </c>
      <c r="D10" s="80">
        <v>9</v>
      </c>
      <c r="E10" s="80">
        <v>6</v>
      </c>
      <c r="F10" s="80">
        <v>21</v>
      </c>
      <c r="G10" s="80">
        <v>25</v>
      </c>
      <c r="H10" s="72"/>
    </row>
    <row r="11" spans="1:8" ht="15">
      <c r="A11" s="72"/>
      <c r="B11" s="72"/>
      <c r="C11" s="72"/>
      <c r="D11" s="82" t="s">
        <v>83</v>
      </c>
      <c r="E11" s="82"/>
      <c r="F11" s="82"/>
      <c r="G11" s="79"/>
      <c r="H11" s="79">
        <f>(68445.37/1074.61)</f>
        <v>63.693218935241624</v>
      </c>
    </row>
    <row r="12" spans="1:8">
      <c r="A12" s="72"/>
      <c r="B12" s="72"/>
      <c r="C12" s="72"/>
      <c r="D12" s="72"/>
      <c r="E12" s="72"/>
      <c r="F12" s="72"/>
      <c r="G12" s="72"/>
      <c r="H12" s="72"/>
    </row>
  </sheetData>
  <mergeCells count="2">
    <mergeCell ref="B2:D2"/>
    <mergeCell ref="D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2020-08-12T08:01:32Z</dcterms:modified>
</cp:coreProperties>
</file>