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/>
  <c r="J4"/>
  <c r="J5"/>
  <c r="J6"/>
  <c r="L7"/>
  <c r="C12" i="1"/>
  <c r="D7"/>
  <c r="F7" s="1"/>
  <c r="D8"/>
  <c r="F8" s="1"/>
  <c r="D6"/>
  <c r="F6" s="1"/>
  <c r="B9"/>
  <c r="B12"/>
  <c r="D12"/>
  <c r="F12" s="1"/>
  <c r="D5"/>
  <c r="F5" s="1"/>
  <c r="D10"/>
  <c r="F10" s="1"/>
  <c r="D9"/>
  <c r="F9" s="1"/>
  <c r="D13"/>
  <c r="F13" s="1"/>
  <c r="D11"/>
  <c r="F11" s="1"/>
  <c r="D4"/>
  <c r="F4" s="1"/>
  <c r="D3"/>
  <c r="F3" s="1"/>
  <c r="F21"/>
  <c r="F16" l="1"/>
  <c r="F14" l="1"/>
  <c r="E13" i="5"/>
  <c r="F12"/>
  <c r="F11"/>
  <c r="F10"/>
  <c r="F9"/>
  <c r="F8"/>
  <c r="F7"/>
  <c r="F6"/>
  <c r="F13" l="1"/>
  <c r="F15" i="1"/>
  <c r="F18" s="1"/>
  <c r="F22" s="1"/>
</calcChain>
</file>

<file path=xl/sharedStrings.xml><?xml version="1.0" encoding="utf-8"?>
<sst xmlns="http://schemas.openxmlformats.org/spreadsheetml/2006/main" count="86" uniqueCount="72">
  <si>
    <t>ASSESSMENT YEAR</t>
  </si>
  <si>
    <t xml:space="preserve">Application No.    </t>
  </si>
  <si>
    <t xml:space="preserve">TOP UP 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</si>
  <si>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</si>
  <si>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</si>
  <si>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</si>
  <si>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</si>
  <si>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</si>
  <si>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</si>
  <si>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</si>
  <si>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</si>
  <si>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</si>
  <si>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</si>
  <si>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</si>
  <si>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</si>
  <si>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</si>
  <si>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</si>
  <si>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</si>
  <si>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</si>
  <si>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</si>
  <si>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</si>
  <si>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</si>
  <si>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</si>
  <si>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</si>
  <si>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</si>
  <si>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</si>
  <si>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</si>
  <si>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</si>
  <si>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</si>
  <si>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</si>
  <si>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</si>
  <si>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</si>
  <si>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</si>
  <si>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</si>
  <si>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</si>
  <si>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</si>
  <si>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</si>
  <si>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</si>
  <si>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</si>
  <si>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</si>
  <si>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</si>
  <si>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</si>
  <si>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</si>
  <si>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</si>
  <si>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</si>
  <si>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</si>
  <si>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</si>
  <si>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</si>
  <si>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</si>
  <si>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</si>
  <si>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Net Profit</t>
  </si>
  <si>
    <t>Depreciation</t>
  </si>
  <si>
    <t>ICICI Bank</t>
  </si>
  <si>
    <t>Auto Loan</t>
  </si>
  <si>
    <t xml:space="preserve">Bank Interest </t>
  </si>
  <si>
    <t>Gurmail Bros (Prop. Taranjit Singh)</t>
  </si>
  <si>
    <t>20-21</t>
  </si>
  <si>
    <t>19-20</t>
  </si>
  <si>
    <t>Income from house property</t>
  </si>
  <si>
    <t>Share In Partnership (Gurmail life saving centre)</t>
  </si>
  <si>
    <t>Income from other sources</t>
  </si>
  <si>
    <t>Income u/s 40A(2)(b)</t>
  </si>
  <si>
    <t>Interest to ICICI loan</t>
  </si>
  <si>
    <t>Int paid to others</t>
  </si>
  <si>
    <t>Int on car loan</t>
  </si>
  <si>
    <t>UPLUD00039438690</t>
  </si>
  <si>
    <t>Gurmail Bros</t>
  </si>
  <si>
    <t>Business Loan</t>
  </si>
  <si>
    <t>HDFC</t>
  </si>
  <si>
    <t>Loan Start Date</t>
  </si>
  <si>
    <t>Taranjit Singh</t>
  </si>
  <si>
    <t>n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</si>
</sst>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9" formatCode="[$-409]d\-mmm\-yy;@"/>
  </numFmts>
  <fonts count="18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b/>
      <sz val="10.5"/>
      <name val="Calibri"/>
      <family val="2"/>
      <scheme val="minor"/>
    </font>
    <font>
      <sz val="10.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31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5" fillId="0" borderId="0"/>
  </cellStyleXfs>
  <cellXfs count="69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5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12" fillId="0" borderId="0" xfId="0" applyFont="1" applyBorder="1" applyAlignment="1">
      <alignment horizontal="center"/>
    </xf>
    <xf numFmtId="0" fontId="12" fillId="0" borderId="0" xfId="0" applyFont="1"/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4" fillId="4" borderId="5" xfId="0" applyFont="1" applyFill="1" applyBorder="1" applyAlignment="1">
      <alignment horizontal="center" vertical="center" wrapText="1"/>
    </xf>
    <xf numFmtId="164" fontId="16" fillId="8" borderId="1" xfId="1" applyNumberFormat="1" applyFont="1" applyFill="1" applyBorder="1" applyAlignment="1" applyProtection="1">
      <alignment horizontal="center" vertical="center" wrapText="1"/>
    </xf>
    <xf numFmtId="164" fontId="16" fillId="8" borderId="1" xfId="1" applyNumberFormat="1" applyFont="1" applyFill="1" applyBorder="1" applyAlignment="1" applyProtection="1">
      <alignment horizontal="center" vertical="center" wrapText="1"/>
    </xf>
    <xf numFmtId="164" fontId="16" fillId="6" borderId="1" xfId="1" applyNumberFormat="1" applyFont="1" applyFill="1" applyBorder="1" applyAlignment="1" applyProtection="1">
      <alignment horizontal="left" vertical="center" wrapText="1"/>
    </xf>
    <xf numFmtId="164" fontId="16" fillId="7" borderId="1" xfId="1" applyNumberFormat="1" applyFont="1" applyFill="1" applyBorder="1" applyAlignment="1" applyProtection="1">
      <alignment horizontal="center" vertical="center" wrapText="1"/>
    </xf>
    <xf numFmtId="9" fontId="16" fillId="7" borderId="1" xfId="1" applyNumberFormat="1" applyFont="1" applyFill="1" applyBorder="1" applyAlignment="1" applyProtection="1">
      <alignment horizontal="center" vertical="center" wrapText="1"/>
    </xf>
    <xf numFmtId="164" fontId="17" fillId="5" borderId="1" xfId="1" applyNumberFormat="1" applyFont="1" applyFill="1" applyBorder="1" applyAlignment="1" applyProtection="1">
      <alignment horizontal="left" vertical="center" wrapText="1"/>
    </xf>
    <xf numFmtId="166" fontId="17" fillId="5" borderId="1" xfId="1" applyNumberFormat="1" applyFont="1" applyFill="1" applyBorder="1" applyAlignment="1" applyProtection="1">
      <alignment horizontal="center" vertical="center"/>
    </xf>
    <xf numFmtId="166" fontId="17" fillId="0" borderId="1" xfId="1" applyNumberFormat="1" applyFont="1" applyFill="1" applyBorder="1" applyAlignment="1" applyProtection="1">
      <alignment horizontal="center" vertical="center"/>
    </xf>
    <xf numFmtId="164" fontId="17" fillId="5" borderId="1" xfId="1" applyNumberFormat="1" applyFont="1" applyFill="1" applyBorder="1" applyAlignment="1" applyProtection="1">
      <alignment horizontal="center" vertical="top"/>
    </xf>
    <xf numFmtId="9" fontId="17" fillId="5" borderId="1" xfId="1" applyNumberFormat="1" applyFont="1" applyFill="1" applyBorder="1" applyAlignment="1" applyProtection="1">
      <alignment horizontal="center" vertical="top"/>
    </xf>
    <xf numFmtId="165" fontId="16" fillId="7" borderId="1" xfId="1" applyFont="1" applyFill="1" applyBorder="1" applyAlignment="1" applyProtection="1">
      <alignment vertical="top" wrapText="1"/>
    </xf>
    <xf numFmtId="0" fontId="17" fillId="7" borderId="2" xfId="0" applyNumberFormat="1" applyFont="1" applyFill="1" applyBorder="1"/>
    <xf numFmtId="0" fontId="17" fillId="7" borderId="3" xfId="0" applyNumberFormat="1" applyFont="1" applyFill="1" applyBorder="1"/>
    <xf numFmtId="0" fontId="17" fillId="7" borderId="4" xfId="0" applyNumberFormat="1" applyFont="1" applyFill="1" applyBorder="1"/>
    <xf numFmtId="167" fontId="16" fillId="7" borderId="1" xfId="1" applyNumberFormat="1" applyFont="1" applyFill="1" applyBorder="1" applyAlignment="1" applyProtection="1">
      <alignment horizontal="center" vertical="top"/>
    </xf>
    <xf numFmtId="164" fontId="17" fillId="0" borderId="1" xfId="1" applyNumberFormat="1" applyFont="1" applyFill="1" applyBorder="1" applyAlignment="1" applyProtection="1">
      <alignment vertical="top" wrapText="1"/>
    </xf>
    <xf numFmtId="0" fontId="17" fillId="0" borderId="2" xfId="0" applyNumberFormat="1" applyFont="1" applyFill="1" applyBorder="1"/>
    <xf numFmtId="0" fontId="17" fillId="0" borderId="3" xfId="0" applyNumberFormat="1" applyFont="1" applyFill="1" applyBorder="1"/>
    <xf numFmtId="0" fontId="17" fillId="0" borderId="4" xfId="0" applyNumberFormat="1" applyFont="1" applyFill="1" applyBorder="1"/>
    <xf numFmtId="164" fontId="17" fillId="0" borderId="1" xfId="1" applyNumberFormat="1" applyFont="1" applyFill="1" applyBorder="1" applyAlignment="1" applyProtection="1">
      <alignment horizontal="left" vertical="top" wrapText="1"/>
    </xf>
    <xf numFmtId="164" fontId="16" fillId="0" borderId="2" xfId="1" applyNumberFormat="1" applyFont="1" applyFill="1" applyBorder="1" applyAlignment="1" applyProtection="1">
      <alignment horizontal="center" vertical="center"/>
    </xf>
    <xf numFmtId="164" fontId="16" fillId="0" borderId="3" xfId="1" applyNumberFormat="1" applyFont="1" applyFill="1" applyBorder="1" applyAlignment="1" applyProtection="1">
      <alignment horizontal="center" vertical="center"/>
    </xf>
    <xf numFmtId="164" fontId="16" fillId="0" borderId="4" xfId="1" applyNumberFormat="1" applyFont="1" applyFill="1" applyBorder="1" applyAlignment="1" applyProtection="1">
      <alignment horizontal="center" vertical="center"/>
    </xf>
    <xf numFmtId="10" fontId="17" fillId="0" borderId="1" xfId="1" applyNumberFormat="1" applyFont="1" applyFill="1" applyBorder="1" applyAlignment="1" applyProtection="1">
      <alignment horizontal="center" vertical="top"/>
    </xf>
    <xf numFmtId="0" fontId="17" fillId="0" borderId="1" xfId="0" applyNumberFormat="1" applyFont="1" applyFill="1" applyBorder="1"/>
    <xf numFmtId="164" fontId="17" fillId="7" borderId="1" xfId="1" applyNumberFormat="1" applyFont="1" applyFill="1" applyBorder="1" applyAlignment="1" applyProtection="1">
      <alignment horizontal="center" vertical="top"/>
    </xf>
    <xf numFmtId="164" fontId="17" fillId="0" borderId="1" xfId="1" applyNumberFormat="1" applyFont="1" applyFill="1" applyBorder="1" applyAlignment="1" applyProtection="1">
      <alignment horizontal="center" vertical="top"/>
    </xf>
    <xf numFmtId="2" fontId="17" fillId="7" borderId="1" xfId="5" applyNumberFormat="1" applyFont="1" applyFill="1" applyBorder="1" applyAlignment="1" applyProtection="1">
      <alignment horizontal="center" vertical="top"/>
    </xf>
    <xf numFmtId="165" fontId="17" fillId="7" borderId="1" xfId="5" applyNumberFormat="1" applyFont="1" applyFill="1" applyBorder="1" applyAlignment="1" applyProtection="1">
      <alignment horizontal="center" vertical="top"/>
    </xf>
    <xf numFmtId="0" fontId="13" fillId="8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/>
    </xf>
    <xf numFmtId="1" fontId="14" fillId="0" borderId="5" xfId="0" applyNumberFormat="1" applyFont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1" fontId="14" fillId="4" borderId="5" xfId="0" applyNumberFormat="1" applyFont="1" applyFill="1" applyBorder="1" applyAlignment="1">
      <alignment horizontal="left" vertical="center" wrapText="1"/>
    </xf>
    <xf numFmtId="2" fontId="12" fillId="5" borderId="5" xfId="0" applyNumberFormat="1" applyFont="1" applyFill="1" applyBorder="1" applyAlignment="1">
      <alignment horizontal="left"/>
    </xf>
    <xf numFmtId="169" fontId="14" fillId="4" borderId="5" xfId="0" applyNumberFormat="1" applyFont="1" applyFill="1" applyBorder="1" applyAlignment="1">
      <alignment horizontal="left" vertical="center" wrapText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2"/>
  <sheetViews>
    <sheetView tabSelected="1" zoomScale="124" zoomScaleNormal="124" workbookViewId="0">
      <selection activeCell="F21" sqref="F21"/>
    </sheetView>
  </sheetViews>
  <sheetFormatPr defaultColWidth="31.28515625" defaultRowHeight="13.5"/>
  <cols>
    <col min="1" max="1" width="39.7109375" style="21" bestFit="1" customWidth="1"/>
    <col min="2" max="2" width="12.42578125" style="21" customWidth="1"/>
    <col min="3" max="3" width="12" style="21" customWidth="1"/>
    <col min="4" max="4" width="20.7109375" style="21" customWidth="1"/>
    <col min="5" max="5" width="14.7109375" style="21" customWidth="1"/>
    <col min="6" max="6" width="19.5703125" style="21" customWidth="1"/>
    <col min="7" max="7" width="44.140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14.25">
      <c r="A1" s="33" t="s">
        <v>55</v>
      </c>
      <c r="B1" s="34" t="s">
        <v>0</v>
      </c>
      <c r="C1" s="34"/>
      <c r="D1" s="33" t="s">
        <v>1</v>
      </c>
      <c r="E1" s="33"/>
      <c r="F1" s="33" t="s">
        <v>2</v>
      </c>
    </row>
    <row r="2" spans="1:6" ht="14.25">
      <c r="A2" s="35" t="s">
        <v>55</v>
      </c>
      <c r="B2" s="36" t="s">
        <v>56</v>
      </c>
      <c r="C2" s="36" t="s">
        <v>57</v>
      </c>
      <c r="D2" s="36" t="s">
        <v>3</v>
      </c>
      <c r="E2" s="37" t="s">
        <v>4</v>
      </c>
      <c r="F2" s="36" t="s">
        <v>5</v>
      </c>
    </row>
    <row r="3" spans="1:6" ht="14.25">
      <c r="A3" s="38" t="s">
        <v>50</v>
      </c>
      <c r="B3" s="39">
        <v>28212104.25</v>
      </c>
      <c r="C3" s="40">
        <v>26371647</v>
      </c>
      <c r="D3" s="41">
        <f>AVERAGE(B3:C3)</f>
        <v>27291875.625</v>
      </c>
      <c r="E3" s="42">
        <v>1</v>
      </c>
      <c r="F3" s="41">
        <f t="shared" ref="F3:F13" si="0">E3*D3</f>
        <v>27291875.625</v>
      </c>
    </row>
    <row r="4" spans="1:6" ht="14.25">
      <c r="A4" s="38" t="s">
        <v>51</v>
      </c>
      <c r="B4" s="39">
        <v>1374015</v>
      </c>
      <c r="C4" s="40">
        <v>1246316</v>
      </c>
      <c r="D4" s="41">
        <f t="shared" ref="D4:D13" si="1">AVERAGE(B4:C4)</f>
        <v>1310165.5</v>
      </c>
      <c r="E4" s="42">
        <v>1</v>
      </c>
      <c r="F4" s="41">
        <f t="shared" si="0"/>
        <v>1310165.5</v>
      </c>
    </row>
    <row r="5" spans="1:6" ht="15" customHeight="1">
      <c r="A5" s="38" t="s">
        <v>54</v>
      </c>
      <c r="B5" s="39">
        <v>8751102</v>
      </c>
      <c r="C5" s="40">
        <v>7498539</v>
      </c>
      <c r="D5" s="41">
        <f t="shared" si="1"/>
        <v>8124820.5</v>
      </c>
      <c r="E5" s="42">
        <v>1</v>
      </c>
      <c r="F5" s="41">
        <f t="shared" si="0"/>
        <v>8124820.5</v>
      </c>
    </row>
    <row r="6" spans="1:6" ht="15" customHeight="1">
      <c r="A6" s="38" t="s">
        <v>62</v>
      </c>
      <c r="B6" s="39">
        <v>448782</v>
      </c>
      <c r="C6" s="40">
        <v>0</v>
      </c>
      <c r="D6" s="41">
        <f t="shared" si="1"/>
        <v>224391</v>
      </c>
      <c r="E6" s="42">
        <v>1</v>
      </c>
      <c r="F6" s="41">
        <f t="shared" si="0"/>
        <v>224391</v>
      </c>
    </row>
    <row r="7" spans="1:6" ht="15" customHeight="1">
      <c r="A7" s="38" t="s">
        <v>63</v>
      </c>
      <c r="B7" s="39">
        <v>805336</v>
      </c>
      <c r="C7" s="40">
        <v>818670</v>
      </c>
      <c r="D7" s="41">
        <f t="shared" ref="D7" si="2">AVERAGE(B7:C7)</f>
        <v>812003</v>
      </c>
      <c r="E7" s="42">
        <v>0</v>
      </c>
      <c r="F7" s="41">
        <f t="shared" ref="F7" si="3">E7*D7</f>
        <v>0</v>
      </c>
    </row>
    <row r="8" spans="1:6" ht="15" customHeight="1">
      <c r="A8" s="38" t="s">
        <v>64</v>
      </c>
      <c r="B8" s="39">
        <v>178351</v>
      </c>
      <c r="C8" s="40">
        <v>0</v>
      </c>
      <c r="D8" s="41">
        <f t="shared" si="1"/>
        <v>89175.5</v>
      </c>
      <c r="E8" s="42">
        <v>1</v>
      </c>
      <c r="F8" s="41">
        <f t="shared" si="0"/>
        <v>89175.5</v>
      </c>
    </row>
    <row r="9" spans="1:6" ht="15" customHeight="1">
      <c r="A9" s="38" t="s">
        <v>61</v>
      </c>
      <c r="B9" s="39">
        <f>660000+660000</f>
        <v>1320000</v>
      </c>
      <c r="C9" s="40">
        <v>0</v>
      </c>
      <c r="D9" s="41">
        <f t="shared" ref="D9:D10" si="4">AVERAGE(B9:C9)</f>
        <v>660000</v>
      </c>
      <c r="E9" s="42">
        <v>0</v>
      </c>
      <c r="F9" s="41">
        <f t="shared" ref="F9:F10" si="5">E9*D9</f>
        <v>0</v>
      </c>
    </row>
    <row r="10" spans="1:6" ht="15" customHeight="1">
      <c r="A10" s="38" t="s">
        <v>58</v>
      </c>
      <c r="B10" s="39">
        <v>96000</v>
      </c>
      <c r="C10" s="40">
        <v>0</v>
      </c>
      <c r="D10" s="41">
        <f t="shared" si="4"/>
        <v>48000</v>
      </c>
      <c r="E10" s="42">
        <v>0</v>
      </c>
      <c r="F10" s="41">
        <f t="shared" si="5"/>
        <v>0</v>
      </c>
    </row>
    <row r="11" spans="1:6" ht="15" customHeight="1">
      <c r="A11" s="38" t="s">
        <v>59</v>
      </c>
      <c r="B11" s="39">
        <v>170957</v>
      </c>
      <c r="C11" s="40">
        <v>0</v>
      </c>
      <c r="D11" s="41">
        <f t="shared" si="1"/>
        <v>85478.5</v>
      </c>
      <c r="E11" s="42">
        <v>0</v>
      </c>
      <c r="F11" s="41">
        <f t="shared" si="0"/>
        <v>0</v>
      </c>
    </row>
    <row r="12" spans="1:6" ht="15" customHeight="1">
      <c r="A12" s="38" t="s">
        <v>60</v>
      </c>
      <c r="B12" s="39">
        <f>1264+133479</f>
        <v>134743</v>
      </c>
      <c r="C12" s="40">
        <f>4359+20749</f>
        <v>25108</v>
      </c>
      <c r="D12" s="41">
        <f t="shared" ref="D12" si="6">AVERAGE(B12:C12)</f>
        <v>79925.5</v>
      </c>
      <c r="E12" s="42">
        <v>0.25</v>
      </c>
      <c r="F12" s="41">
        <f t="shared" ref="F12" si="7">E12*D12</f>
        <v>19981.375</v>
      </c>
    </row>
    <row r="13" spans="1:6" ht="14.25">
      <c r="A13" s="38" t="s">
        <v>6</v>
      </c>
      <c r="B13" s="39">
        <v>-11167817</v>
      </c>
      <c r="C13" s="39">
        <v>-10104417</v>
      </c>
      <c r="D13" s="41">
        <f t="shared" si="1"/>
        <v>-10636117</v>
      </c>
      <c r="E13" s="42">
        <v>1</v>
      </c>
      <c r="F13" s="41">
        <f t="shared" si="0"/>
        <v>-10636117</v>
      </c>
    </row>
    <row r="14" spans="1:6" ht="15.4" customHeight="1">
      <c r="A14" s="43" t="s">
        <v>7</v>
      </c>
      <c r="B14" s="44"/>
      <c r="C14" s="45"/>
      <c r="D14" s="45"/>
      <c r="E14" s="46"/>
      <c r="F14" s="47">
        <f>+SUM(F2:F13)</f>
        <v>26424292.5</v>
      </c>
    </row>
    <row r="15" spans="1:6" ht="16.350000000000001" customHeight="1">
      <c r="A15" s="48" t="s">
        <v>8</v>
      </c>
      <c r="B15" s="49"/>
      <c r="C15" s="50"/>
      <c r="D15" s="50"/>
      <c r="E15" s="51"/>
      <c r="F15" s="47">
        <f>F14/12</f>
        <v>2202024.375</v>
      </c>
    </row>
    <row r="16" spans="1:6" ht="14.25">
      <c r="A16" s="48" t="s">
        <v>9</v>
      </c>
      <c r="B16" s="49"/>
      <c r="C16" s="50"/>
      <c r="D16" s="50"/>
      <c r="E16" s="51"/>
      <c r="F16" s="41">
        <f>RTR!L7</f>
        <v>484223</v>
      </c>
    </row>
    <row r="17" spans="1:6" ht="16.350000000000001" customHeight="1">
      <c r="A17" s="52" t="s">
        <v>10</v>
      </c>
      <c r="B17" s="53"/>
      <c r="C17" s="54"/>
      <c r="D17" s="54"/>
      <c r="E17" s="55"/>
      <c r="F17" s="56">
        <v>1</v>
      </c>
    </row>
    <row r="18" spans="1:6" ht="16.350000000000001" customHeight="1">
      <c r="A18" s="48" t="s">
        <v>11</v>
      </c>
      <c r="B18" s="57"/>
      <c r="C18" s="57"/>
      <c r="D18" s="57"/>
      <c r="E18" s="57"/>
      <c r="F18" s="58">
        <f>(F15*F17)-F16</f>
        <v>1717801.375</v>
      </c>
    </row>
    <row r="19" spans="1:6" ht="16.350000000000001" customHeight="1">
      <c r="A19" s="48" t="s">
        <v>12</v>
      </c>
      <c r="B19" s="57"/>
      <c r="C19" s="57"/>
      <c r="D19" s="57"/>
      <c r="E19" s="57"/>
      <c r="F19" s="59">
        <v>180</v>
      </c>
    </row>
    <row r="20" spans="1:6" ht="14.25" customHeight="1">
      <c r="A20" s="48" t="s">
        <v>13</v>
      </c>
      <c r="B20" s="57"/>
      <c r="C20" s="57"/>
      <c r="D20" s="57"/>
      <c r="E20" s="57"/>
      <c r="F20" s="56">
        <v>9.8500000000000004E-2</v>
      </c>
    </row>
    <row r="21" spans="1:6" ht="14.25">
      <c r="A21" s="48" t="s">
        <v>14</v>
      </c>
      <c r="B21" s="57"/>
      <c r="C21" s="57"/>
      <c r="D21" s="57"/>
      <c r="E21" s="57"/>
      <c r="F21" s="60">
        <f>PMT(F20/12,F19,-100000)</f>
        <v>1065.4471712419499</v>
      </c>
    </row>
    <row r="22" spans="1:6" ht="14.25">
      <c r="A22" s="48" t="s">
        <v>15</v>
      </c>
      <c r="B22" s="57"/>
      <c r="C22" s="57"/>
      <c r="D22" s="57"/>
      <c r="E22" s="57"/>
      <c r="F22" s="61">
        <f>F18/F21</f>
        <v>1612.282074011822</v>
      </c>
    </row>
  </sheetData>
  <sheetProtection selectLockedCells="1" selectUnlockedCells="1"/>
  <mergeCells count="10">
    <mergeCell ref="B1:C1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7"/>
  <sheetViews>
    <sheetView zoomScale="112" zoomScaleNormal="112" workbookViewId="0">
      <selection activeCell="B14" sqref="B14"/>
    </sheetView>
  </sheetViews>
  <sheetFormatPr defaultColWidth="22.140625" defaultRowHeight="13.5"/>
  <cols>
    <col min="1" max="1" width="4.28515625" style="25" bestFit="1" customWidth="1"/>
    <col min="2" max="2" width="20.28515625" style="25" bestFit="1" customWidth="1"/>
    <col min="3" max="3" width="16.140625" style="25" bestFit="1" customWidth="1"/>
    <col min="4" max="4" width="11.140625" style="25" bestFit="1" customWidth="1"/>
    <col min="5" max="5" width="14" style="25" bestFit="1" customWidth="1"/>
    <col min="6" max="6" width="9.5703125" style="25" bestFit="1" customWidth="1"/>
    <col min="7" max="7" width="14.85546875" style="25" bestFit="1" customWidth="1"/>
    <col min="8" max="8" width="7.42578125" style="25" bestFit="1" customWidth="1"/>
    <col min="9" max="9" width="6.5703125" style="25" customWidth="1"/>
    <col min="10" max="10" width="5.42578125" style="25" bestFit="1" customWidth="1"/>
    <col min="11" max="11" width="8.7109375" style="25" bestFit="1" customWidth="1"/>
    <col min="12" max="12" width="11.7109375" style="25" bestFit="1" customWidth="1"/>
    <col min="13" max="248" width="22.140625" style="25"/>
    <col min="249" max="16384" width="22.140625" style="26"/>
  </cols>
  <sheetData>
    <row r="1" spans="1:12" ht="27">
      <c r="A1" s="62" t="s">
        <v>16</v>
      </c>
      <c r="B1" s="62" t="s">
        <v>17</v>
      </c>
      <c r="C1" s="62" t="s">
        <v>18</v>
      </c>
      <c r="D1" s="62" t="s">
        <v>19</v>
      </c>
      <c r="E1" s="62" t="s">
        <v>20</v>
      </c>
      <c r="F1" s="62" t="s">
        <v>21</v>
      </c>
      <c r="G1" s="62" t="s">
        <v>69</v>
      </c>
      <c r="H1" s="62" t="s">
        <v>22</v>
      </c>
      <c r="I1" s="62" t="s">
        <v>23</v>
      </c>
      <c r="J1" s="62" t="s">
        <v>24</v>
      </c>
      <c r="K1" s="62" t="s">
        <v>25</v>
      </c>
      <c r="L1" s="62" t="s">
        <v>26</v>
      </c>
    </row>
    <row r="2" spans="1:12">
      <c r="A2" s="63">
        <v>1</v>
      </c>
      <c r="B2" s="64"/>
      <c r="C2" s="65" t="s">
        <v>66</v>
      </c>
      <c r="D2" s="65" t="s">
        <v>68</v>
      </c>
      <c r="E2" s="66" t="s">
        <v>53</v>
      </c>
      <c r="F2" s="66">
        <v>2400000</v>
      </c>
      <c r="G2" s="68">
        <v>43045</v>
      </c>
      <c r="H2" s="66">
        <v>60</v>
      </c>
      <c r="I2" s="66">
        <v>42</v>
      </c>
      <c r="J2" s="66">
        <f>60-42</f>
        <v>18</v>
      </c>
      <c r="K2" s="66">
        <v>49260</v>
      </c>
      <c r="L2" s="67" t="s">
        <v>27</v>
      </c>
    </row>
    <row r="3" spans="1:12">
      <c r="A3" s="63">
        <v>2</v>
      </c>
      <c r="B3" s="64">
        <v>57581565</v>
      </c>
      <c r="C3" s="65" t="s">
        <v>70</v>
      </c>
      <c r="D3" s="65" t="s">
        <v>68</v>
      </c>
      <c r="E3" s="66" t="s">
        <v>53</v>
      </c>
      <c r="F3" s="66">
        <v>700000</v>
      </c>
      <c r="G3" s="68">
        <v>43286</v>
      </c>
      <c r="H3" s="66">
        <v>36</v>
      </c>
      <c r="I3" s="66">
        <v>34</v>
      </c>
      <c r="J3" s="66">
        <v>2</v>
      </c>
      <c r="K3" s="66">
        <v>22345</v>
      </c>
      <c r="L3" s="67" t="s">
        <v>71</v>
      </c>
    </row>
    <row r="4" spans="1:12">
      <c r="A4" s="63">
        <v>3</v>
      </c>
      <c r="B4" s="64">
        <v>111676251</v>
      </c>
      <c r="C4" s="65" t="s">
        <v>66</v>
      </c>
      <c r="D4" s="65" t="s">
        <v>68</v>
      </c>
      <c r="E4" s="66" t="s">
        <v>53</v>
      </c>
      <c r="F4" s="66">
        <v>5500000</v>
      </c>
      <c r="G4" s="68">
        <v>44048</v>
      </c>
      <c r="H4" s="66">
        <v>60</v>
      </c>
      <c r="I4" s="66">
        <v>9</v>
      </c>
      <c r="J4" s="66">
        <f>60-9</f>
        <v>51</v>
      </c>
      <c r="K4" s="66">
        <v>111796</v>
      </c>
      <c r="L4" s="67" t="s">
        <v>27</v>
      </c>
    </row>
    <row r="5" spans="1:12">
      <c r="A5" s="63">
        <v>4</v>
      </c>
      <c r="B5" s="64">
        <v>111770683</v>
      </c>
      <c r="C5" s="65" t="s">
        <v>66</v>
      </c>
      <c r="D5" s="65" t="s">
        <v>68</v>
      </c>
      <c r="E5" s="66" t="s">
        <v>53</v>
      </c>
      <c r="F5" s="66">
        <v>7000000</v>
      </c>
      <c r="G5" s="68">
        <v>44050</v>
      </c>
      <c r="H5" s="66">
        <v>60</v>
      </c>
      <c r="I5" s="66">
        <v>9</v>
      </c>
      <c r="J5" s="66">
        <f>60-9</f>
        <v>51</v>
      </c>
      <c r="K5" s="66">
        <v>141985</v>
      </c>
      <c r="L5" s="67" t="s">
        <v>27</v>
      </c>
    </row>
    <row r="6" spans="1:12">
      <c r="A6" s="63">
        <v>5</v>
      </c>
      <c r="B6" s="64" t="s">
        <v>65</v>
      </c>
      <c r="C6" s="65" t="s">
        <v>66</v>
      </c>
      <c r="D6" s="65" t="s">
        <v>52</v>
      </c>
      <c r="E6" s="66" t="s">
        <v>67</v>
      </c>
      <c r="F6" s="66">
        <v>4500000</v>
      </c>
      <c r="G6" s="68">
        <v>43656</v>
      </c>
      <c r="H6" s="66">
        <v>30</v>
      </c>
      <c r="I6" s="66">
        <v>22</v>
      </c>
      <c r="J6" s="66">
        <f>30-22</f>
        <v>8</v>
      </c>
      <c r="K6" s="66">
        <v>181182</v>
      </c>
      <c r="L6" s="67" t="s">
        <v>27</v>
      </c>
    </row>
    <row r="7" spans="1:12">
      <c r="A7" s="29"/>
      <c r="B7" s="27"/>
      <c r="C7" s="27"/>
      <c r="D7" s="27"/>
      <c r="E7" s="28"/>
      <c r="F7" s="32"/>
      <c r="G7" s="32"/>
      <c r="H7" s="32"/>
      <c r="I7" s="32"/>
      <c r="J7" s="32"/>
      <c r="K7" s="27"/>
      <c r="L7" s="30">
        <f>SUMIF(L2:L6,"Y",K2:K6)</f>
        <v>484223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31" t="s">
        <v>28</v>
      </c>
      <c r="B1" s="31"/>
      <c r="C1" s="2"/>
    </row>
    <row r="2" spans="1:6" ht="14.25" customHeight="1">
      <c r="A2" s="31" t="s">
        <v>29</v>
      </c>
      <c r="B2" s="31"/>
      <c r="C2" s="2"/>
    </row>
    <row r="5" spans="1:6" ht="27">
      <c r="A5" s="3" t="s">
        <v>16</v>
      </c>
      <c r="B5" s="4" t="s">
        <v>30</v>
      </c>
      <c r="C5" s="4" t="s">
        <v>31</v>
      </c>
      <c r="D5" s="5" t="s">
        <v>32</v>
      </c>
      <c r="E5" s="1" t="s">
        <v>33</v>
      </c>
      <c r="F5" s="1" t="s">
        <v>34</v>
      </c>
    </row>
    <row r="6" spans="1:6" ht="40.5">
      <c r="A6" s="6">
        <v>1</v>
      </c>
      <c r="B6" s="7" t="s">
        <v>35</v>
      </c>
      <c r="C6" s="8" t="s">
        <v>36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37</v>
      </c>
      <c r="C7" s="8" t="s">
        <v>38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39</v>
      </c>
      <c r="C8" s="8" t="s">
        <v>40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41</v>
      </c>
      <c r="C9" s="12" t="s">
        <v>42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43</v>
      </c>
      <c r="C10" s="8" t="s">
        <v>44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45</v>
      </c>
      <c r="C11" s="14" t="s">
        <v>46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47</v>
      </c>
      <c r="C12" s="15" t="s">
        <v>48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2018-07-05T06:12:00Z</cp:lastPrinted>
  <dcterms:created xsi:type="dcterms:W3CDTF">2015-09-25T09:25:00Z</dcterms:created>
  <dcterms:modified xsi:type="dcterms:W3CDTF">2021-04-26T07:52:51Z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