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 activeTab="2"/>
  </bookViews>
  <sheets>
    <sheet name="Banking" sheetId="1" r:id="rId1"/>
    <sheet name="Eligibilty" sheetId="3" r:id="rId2"/>
    <sheet name="RTR" sheetId="2" r:id="rId3"/>
  </sheets>
  <calcPr calcId="124519"/>
</workbook>
</file>

<file path=xl/calcChain.xml><?xml version="1.0" encoding="utf-8"?>
<calcChain xmlns="http://schemas.openxmlformats.org/spreadsheetml/2006/main">
  <c r="H24" i="1"/>
  <c r="O4" i="2" l="1"/>
  <c r="F9" i="3" s="1"/>
  <c r="M2" i="2"/>
  <c r="D3" i="3"/>
  <c r="D4"/>
  <c r="D5"/>
  <c r="D6"/>
  <c r="B22" i="1"/>
  <c r="F14" i="3"/>
  <c r="F6"/>
  <c r="F5"/>
  <c r="F4"/>
  <c r="F3"/>
  <c r="F7" l="1"/>
  <c r="F8" s="1"/>
  <c r="F11" s="1"/>
  <c r="F15" s="1"/>
  <c r="D9" i="1" l="1"/>
  <c r="E9"/>
  <c r="F9"/>
  <c r="G9"/>
  <c r="B9"/>
  <c r="C9"/>
  <c r="H9" l="1"/>
  <c r="F22"/>
  <c r="G22"/>
  <c r="E22"/>
  <c r="D22"/>
  <c r="C22"/>
  <c r="H22" l="1"/>
</calcChain>
</file>

<file path=xl/sharedStrings.xml><?xml version="1.0" encoding="utf-8"?>
<sst xmlns="http://schemas.openxmlformats.org/spreadsheetml/2006/main" count="73" uniqueCount="60">
  <si>
    <t>7th</t>
  </si>
  <si>
    <t>14th</t>
  </si>
  <si>
    <t>21st</t>
  </si>
  <si>
    <t>28th</t>
  </si>
  <si>
    <t>No of Cr.</t>
  </si>
  <si>
    <t>Aug</t>
  </si>
  <si>
    <t>july</t>
  </si>
  <si>
    <t>june</t>
  </si>
  <si>
    <t>may</t>
  </si>
  <si>
    <t>april</t>
  </si>
  <si>
    <t>mar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</si>
  <si>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</si>
  <si>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</si>
  <si>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</si>
  <si>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</si>
  <si>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</si>
  <si>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</si>
  <si>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</si>
  <si>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</si>
  <si>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</si>
  <si>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</si>
  <si>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</si>
  <si>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</si>
  <si>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</si>
  <si>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</si>
  <si>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EMI Considered</t>
  </si>
  <si>
    <t>y</t>
  </si>
  <si>
    <t xml:space="preserve">FINANCIAL YEAR </t>
  </si>
  <si>
    <t xml:space="preserve">Application No.    </t>
  </si>
  <si>
    <t xml:space="preserve">TOP UP </t>
  </si>
  <si>
    <t>2017-18</t>
  </si>
  <si>
    <t>2016-17</t>
  </si>
  <si>
    <t>Eligibility</t>
  </si>
  <si>
    <t xml:space="preserve">Eligible Income    </t>
  </si>
  <si>
    <t xml:space="preserve">Net Profit </t>
  </si>
  <si>
    <t xml:space="preserve">Depreciation </t>
  </si>
  <si>
    <t>Income From Other Sources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</si>
  <si>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</si>
  <si>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</si>
  <si>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</si>
  <si>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</si>
  <si>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</si>
  <si>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</si>
  <si>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</si>
  <si>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</si>
  <si>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</si>
  <si>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</si>
  <si>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ICICI Bank (a/c no. 366105000128)</t>
  </si>
  <si>
    <t>Jalpreet Singh</t>
  </si>
  <si>
    <t>ICICI Bank (a/c no. 366101500300)</t>
  </si>
  <si>
    <t>Total Eligibilty In Lacs</t>
  </si>
  <si>
    <t>Guru Ram Dass Collection</t>
  </si>
  <si>
    <t>Guru Ram Dass Collection (Prop. Jalpreet Singh)</t>
  </si>
  <si>
    <t>Average</t>
  </si>
  <si>
    <t>HDB Financial services</t>
  </si>
  <si>
    <t>Lap</t>
  </si>
  <si>
    <t>n</t>
  </si>
  <si>
    <t>Jana Small Finance Bank</t>
  </si>
  <si>
    <t>Others</t>
  </si>
  <si>
    <t xml:space="preserve">     Guru Ram Dass Collection 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</si>
</sst>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mmm\ d&quot;, &quot;yy"/>
    <numFmt numFmtId="165" formatCode="dd\ mmm\ yy"/>
    <numFmt numFmtId="166" formatCode="#,##0.00\ ;&quot; (&quot;#,##0.00\);&quot; -&quot;#\ ;@\ "/>
    <numFmt numFmtId="167" formatCode="0\ ;&quot; (&quot;0\);&quot; -&quot;#\ ;@\ "/>
    <numFmt numFmtId="168" formatCode="0\ ;\(0\)"/>
    <numFmt numFmtId="169" formatCode="#,###"/>
  </numFmts>
  <fonts count="12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sz val="10.5"/>
      <name val="Zurich BT"/>
      <family val="2"/>
    </font>
    <font>
      <b/>
      <sz val="10.5"/>
      <name val="Zurich BT"/>
      <family val="2"/>
    </font>
    <font>
      <sz val="10"/>
      <name val="Arial"/>
      <family val="2"/>
    </font>
    <font>
      <sz val="10.5"/>
      <name val="Zurich BT"/>
    </font>
    <font>
      <sz val="10"/>
      <name val="Arial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0.14999847407452621"/>
        <bgColor indexed="3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9" fillId="0" borderId="0"/>
    <xf numFmtId="164" fontId="11" fillId="0" borderId="0" applyBorder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 wrapText="1"/>
    </xf>
    <xf numFmtId="164" fontId="5" fillId="5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 wrapText="1"/>
    </xf>
    <xf numFmtId="1" fontId="8" fillId="6" borderId="7" xfId="0" applyNumberFormat="1" applyFont="1" applyFill="1" applyBorder="1" applyAlignment="1">
      <alignment horizontal="center" vertical="center"/>
    </xf>
    <xf numFmtId="167" fontId="7" fillId="6" borderId="7" xfId="1" applyNumberFormat="1" applyFont="1" applyFill="1" applyBorder="1" applyAlignment="1" applyProtection="1">
      <alignment horizontal="left" vertical="center" wrapText="1"/>
    </xf>
    <xf numFmtId="168" fontId="10" fillId="6" borderId="7" xfId="1" applyNumberFormat="1" applyFont="1" applyFill="1" applyBorder="1" applyAlignment="1" applyProtection="1">
      <alignment horizontal="center" vertical="center"/>
    </xf>
    <xf numFmtId="168" fontId="7" fillId="0" borderId="7" xfId="1" applyNumberFormat="1" applyFont="1" applyFill="1" applyBorder="1" applyAlignment="1" applyProtection="1">
      <alignment horizontal="center" vertical="center"/>
    </xf>
    <xf numFmtId="167" fontId="7" fillId="6" borderId="7" xfId="1" applyNumberFormat="1" applyFont="1" applyFill="1" applyBorder="1" applyAlignment="1" applyProtection="1">
      <alignment horizontal="center" vertical="top"/>
    </xf>
    <xf numFmtId="9" fontId="7" fillId="6" borderId="7" xfId="1" applyNumberFormat="1" applyFont="1" applyFill="1" applyBorder="1" applyAlignment="1" applyProtection="1">
      <alignment horizontal="center" vertical="top"/>
    </xf>
    <xf numFmtId="168" fontId="7" fillId="6" borderId="7" xfId="1" applyNumberFormat="1" applyFont="1" applyFill="1" applyBorder="1" applyAlignment="1" applyProtection="1">
      <alignment horizontal="center" vertical="center"/>
    </xf>
    <xf numFmtId="0" fontId="10" fillId="6" borderId="0" xfId="2" applyFont="1" applyFill="1" applyBorder="1" applyAlignment="1">
      <alignment horizontal="center" vertical="center" wrapText="1"/>
    </xf>
    <xf numFmtId="167" fontId="7" fillId="0" borderId="7" xfId="1" applyNumberFormat="1" applyFont="1" applyFill="1" applyBorder="1" applyAlignment="1" applyProtection="1">
      <alignment vertical="top" wrapText="1"/>
    </xf>
    <xf numFmtId="0" fontId="7" fillId="0" borderId="8" xfId="0" applyNumberFormat="1" applyFont="1" applyFill="1" applyBorder="1"/>
    <xf numFmtId="0" fontId="7" fillId="0" borderId="9" xfId="0" applyNumberFormat="1" applyFont="1" applyFill="1" applyBorder="1"/>
    <xf numFmtId="0" fontId="7" fillId="0" borderId="10" xfId="0" applyNumberFormat="1" applyFont="1" applyFill="1" applyBorder="1"/>
    <xf numFmtId="167" fontId="7" fillId="0" borderId="7" xfId="1" applyNumberFormat="1" applyFont="1" applyFill="1" applyBorder="1" applyAlignment="1" applyProtection="1">
      <alignment horizontal="left" vertical="top" wrapText="1"/>
    </xf>
    <xf numFmtId="167" fontId="8" fillId="0" borderId="8" xfId="1" applyNumberFormat="1" applyFont="1" applyFill="1" applyBorder="1" applyAlignment="1" applyProtection="1">
      <alignment horizontal="center" vertical="center"/>
    </xf>
    <xf numFmtId="167" fontId="8" fillId="0" borderId="9" xfId="1" applyNumberFormat="1" applyFont="1" applyFill="1" applyBorder="1" applyAlignment="1" applyProtection="1">
      <alignment horizontal="center" vertical="center"/>
    </xf>
    <xf numFmtId="167" fontId="8" fillId="0" borderId="10" xfId="1" applyNumberFormat="1" applyFont="1" applyFill="1" applyBorder="1" applyAlignment="1" applyProtection="1">
      <alignment horizontal="center" vertical="center"/>
    </xf>
    <xf numFmtId="10" fontId="7" fillId="0" borderId="7" xfId="1" applyNumberFormat="1" applyFont="1" applyFill="1" applyBorder="1" applyAlignment="1" applyProtection="1">
      <alignment horizontal="center" vertical="top"/>
    </xf>
    <xf numFmtId="0" fontId="7" fillId="0" borderId="7" xfId="0" applyNumberFormat="1" applyFont="1" applyFill="1" applyBorder="1"/>
    <xf numFmtId="167" fontId="7" fillId="0" borderId="7" xfId="1" applyNumberFormat="1" applyFont="1" applyFill="1" applyBorder="1" applyAlignment="1" applyProtection="1">
      <alignment horizontal="center" vertical="top"/>
    </xf>
    <xf numFmtId="10" fontId="7" fillId="0" borderId="7" xfId="1" applyNumberFormat="1" applyFont="1" applyFill="1" applyBorder="1" applyAlignment="1" applyProtection="1">
      <alignment horizontal="center" vertical="center"/>
    </xf>
    <xf numFmtId="167" fontId="8" fillId="7" borderId="7" xfId="1" applyNumberFormat="1" applyFont="1" applyFill="1" applyBorder="1" applyAlignment="1" applyProtection="1">
      <alignment horizontal="left" vertical="center" wrapText="1"/>
    </xf>
    <xf numFmtId="167" fontId="8" fillId="7" borderId="7" xfId="1" applyNumberFormat="1" applyFont="1" applyFill="1" applyBorder="1" applyAlignment="1" applyProtection="1">
      <alignment horizontal="center" vertical="center" wrapText="1"/>
    </xf>
    <xf numFmtId="9" fontId="8" fillId="7" borderId="7" xfId="1" applyNumberFormat="1" applyFont="1" applyFill="1" applyBorder="1" applyAlignment="1" applyProtection="1">
      <alignment horizontal="center" vertical="center" wrapText="1"/>
    </xf>
    <xf numFmtId="166" fontId="8" fillId="7" borderId="7" xfId="1" applyNumberFormat="1" applyFont="1" applyFill="1" applyBorder="1" applyAlignment="1" applyProtection="1">
      <alignment vertical="top" wrapText="1"/>
    </xf>
    <xf numFmtId="0" fontId="7" fillId="7" borderId="8" xfId="0" applyNumberFormat="1" applyFont="1" applyFill="1" applyBorder="1"/>
    <xf numFmtId="0" fontId="7" fillId="7" borderId="9" xfId="0" applyNumberFormat="1" applyFont="1" applyFill="1" applyBorder="1"/>
    <xf numFmtId="0" fontId="7" fillId="7" borderId="10" xfId="0" applyNumberFormat="1" applyFont="1" applyFill="1" applyBorder="1"/>
    <xf numFmtId="169" fontId="8" fillId="7" borderId="7" xfId="1" applyNumberFormat="1" applyFont="1" applyFill="1" applyBorder="1" applyAlignment="1" applyProtection="1">
      <alignment horizontal="center" vertical="top"/>
    </xf>
    <xf numFmtId="167" fontId="7" fillId="7" borderId="7" xfId="1" applyNumberFormat="1" applyFont="1" applyFill="1" applyBorder="1" applyAlignment="1" applyProtection="1">
      <alignment horizontal="center" vertical="top"/>
    </xf>
    <xf numFmtId="2" fontId="7" fillId="7" borderId="7" xfId="3" applyNumberFormat="1" applyFont="1" applyFill="1" applyBorder="1" applyAlignment="1" applyProtection="1">
      <alignment horizontal="center" vertical="top"/>
    </xf>
    <xf numFmtId="166" fontId="7" fillId="7" borderId="7" xfId="3" applyNumberFormat="1" applyFont="1" applyFill="1" applyBorder="1" applyAlignment="1" applyProtection="1">
      <alignment horizontal="center" vertical="top"/>
    </xf>
    <xf numFmtId="167" fontId="8" fillId="8" borderId="7" xfId="1" applyNumberFormat="1" applyFont="1" applyFill="1" applyBorder="1" applyAlignment="1" applyProtection="1">
      <alignment horizontal="center" vertical="center" wrapText="1"/>
    </xf>
    <xf numFmtId="167" fontId="8" fillId="8" borderId="7" xfId="1" applyNumberFormat="1" applyFont="1" applyFill="1" applyBorder="1" applyAlignment="1" applyProtection="1">
      <alignment horizontal="center" vertical="center" wrapText="1"/>
    </xf>
    <xf numFmtId="2" fontId="7" fillId="6" borderId="7" xfId="0" applyNumberFormat="1" applyFont="1" applyFill="1" applyBorder="1" applyAlignment="1">
      <alignment horizontal="center" vertical="center"/>
    </xf>
  </cellXfs>
  <cellStyles count="4">
    <cellStyle name="Comma" xfId="1" builtinId="3"/>
    <cellStyle name="Excel_BuiltIn_Comma 2" xfId="3"/>
    <cellStyle name="Normal" xfId="0" builtinId="0"/>
    <cellStyle name="Normal_senp__eligibility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7"/>
  <sheetViews>
    <sheetView topLeftCell="A13" workbookViewId="0">
      <selection activeCell="H25" sqref="H25"/>
    </sheetView>
  </sheetViews>
  <sheetFormatPr defaultRowHeight="15"/>
  <cols>
    <col min="1" max="1" width="19" style="1" customWidth="1"/>
    <col min="2" max="2" width="9.5703125" style="1" customWidth="1"/>
    <col min="3" max="3" width="11.5703125" style="1" customWidth="1"/>
    <col min="4" max="4" width="10" style="1" customWidth="1"/>
    <col min="5" max="5" width="9.5703125" style="1" customWidth="1"/>
    <col min="6" max="8" width="9.140625" style="1"/>
    <col min="9" max="9" width="9.140625" style="13"/>
    <col min="10" max="16384" width="9.140625" style="1"/>
  </cols>
  <sheetData>
    <row r="2" spans="1:10" ht="21">
      <c r="B2" s="6"/>
      <c r="C2" s="23" t="s">
        <v>59</v>
      </c>
      <c r="D2" s="24"/>
      <c r="E2" s="8"/>
      <c r="F2" s="8"/>
    </row>
    <row r="3" spans="1:10" ht="30">
      <c r="A3" s="7" t="s">
        <v>47</v>
      </c>
      <c r="B3" s="6"/>
      <c r="C3" s="5"/>
      <c r="D3" s="5"/>
      <c r="E3" s="4"/>
    </row>
    <row r="4" spans="1:10">
      <c r="A4" s="8"/>
      <c r="B4" s="10" t="s">
        <v>10</v>
      </c>
      <c r="C4" s="10" t="s">
        <v>9</v>
      </c>
      <c r="D4" s="10" t="s">
        <v>8</v>
      </c>
      <c r="E4" s="10" t="s">
        <v>7</v>
      </c>
      <c r="F4" s="10" t="s">
        <v>6</v>
      </c>
      <c r="G4" s="10" t="s">
        <v>5</v>
      </c>
      <c r="H4" s="2"/>
    </row>
    <row r="5" spans="1:10">
      <c r="A5" s="9" t="s">
        <v>0</v>
      </c>
      <c r="B5" s="3">
        <v>102583.84</v>
      </c>
      <c r="C5" s="3">
        <v>100434.03</v>
      </c>
      <c r="D5" s="2">
        <v>1181.3900000000001</v>
      </c>
      <c r="E5" s="3">
        <v>26635.14</v>
      </c>
      <c r="F5" s="3">
        <v>8707.24</v>
      </c>
      <c r="G5" s="3">
        <v>155492.94</v>
      </c>
      <c r="H5" s="2"/>
    </row>
    <row r="6" spans="1:10">
      <c r="A6" s="9" t="s">
        <v>1</v>
      </c>
      <c r="B6" s="3">
        <v>13893.84</v>
      </c>
      <c r="C6" s="3">
        <v>10234.030000000001</v>
      </c>
      <c r="D6" s="3">
        <v>25363.69</v>
      </c>
      <c r="E6" s="3">
        <v>5145.1400000000003</v>
      </c>
      <c r="F6" s="3">
        <v>21859.11</v>
      </c>
      <c r="G6" s="3">
        <v>130692.94</v>
      </c>
      <c r="H6" s="2"/>
    </row>
    <row r="7" spans="1:10">
      <c r="A7" s="9" t="s">
        <v>2</v>
      </c>
      <c r="B7" s="3">
        <v>13895.53</v>
      </c>
      <c r="C7" s="3">
        <v>10234.030000000001</v>
      </c>
      <c r="D7" s="3">
        <v>22663.69</v>
      </c>
      <c r="E7" s="3">
        <v>5145.1400000000003</v>
      </c>
      <c r="F7" s="3">
        <v>98241.54</v>
      </c>
      <c r="G7" s="2">
        <v>114692.94</v>
      </c>
      <c r="H7" s="2"/>
    </row>
    <row r="8" spans="1:10">
      <c r="A8" s="9" t="s">
        <v>3</v>
      </c>
      <c r="B8" s="3">
        <v>70276.03</v>
      </c>
      <c r="C8" s="3">
        <v>40234.03</v>
      </c>
      <c r="D8" s="2">
        <v>326490.03999999998</v>
      </c>
      <c r="E8" s="3">
        <v>3728.76</v>
      </c>
      <c r="F8" s="3">
        <v>50950.94</v>
      </c>
      <c r="G8" s="3">
        <v>144692.94</v>
      </c>
      <c r="H8" s="2"/>
      <c r="I8" s="1"/>
    </row>
    <row r="9" spans="1:10">
      <c r="A9" s="15"/>
      <c r="B9" s="2">
        <f>SUM(B5:B8)</f>
        <v>200649.24</v>
      </c>
      <c r="C9" s="2">
        <f>SUM(C5:C8)</f>
        <v>161136.12</v>
      </c>
      <c r="D9" s="2">
        <f>SUM(D5:D8)</f>
        <v>375698.81</v>
      </c>
      <c r="E9" s="2">
        <f t="shared" ref="E9:G9" si="0">SUM(E5:E8)</f>
        <v>40654.18</v>
      </c>
      <c r="F9" s="2">
        <f t="shared" si="0"/>
        <v>179758.83</v>
      </c>
      <c r="G9" s="2">
        <f t="shared" si="0"/>
        <v>545571.76</v>
      </c>
      <c r="H9" s="12">
        <f>(SUM(B9:G9)/24)</f>
        <v>62644.539166666662</v>
      </c>
    </row>
    <row r="10" spans="1:10" s="13" customFormat="1">
      <c r="A10" s="17" t="s">
        <v>4</v>
      </c>
      <c r="B10" s="2">
        <v>11</v>
      </c>
      <c r="C10" s="2">
        <v>12</v>
      </c>
      <c r="D10" s="2">
        <v>18</v>
      </c>
      <c r="E10" s="2">
        <v>11</v>
      </c>
      <c r="F10" s="2">
        <v>19</v>
      </c>
      <c r="G10" s="2">
        <v>13</v>
      </c>
      <c r="H10" s="16"/>
      <c r="I10" s="1"/>
    </row>
    <row r="11" spans="1:10">
      <c r="I11" s="1"/>
    </row>
    <row r="13" spans="1:10">
      <c r="J13" s="13"/>
    </row>
    <row r="15" spans="1:10" ht="21">
      <c r="B15" s="6"/>
      <c r="C15" s="21" t="s">
        <v>48</v>
      </c>
      <c r="D15" s="22"/>
      <c r="J15" s="13"/>
    </row>
    <row r="16" spans="1:10" ht="30">
      <c r="A16" s="7" t="s">
        <v>49</v>
      </c>
      <c r="B16" s="6"/>
      <c r="C16" s="5"/>
      <c r="D16" s="5"/>
      <c r="E16" s="4"/>
    </row>
    <row r="17" spans="1:9">
      <c r="A17" s="8"/>
      <c r="B17" s="10" t="s">
        <v>10</v>
      </c>
      <c r="C17" s="10" t="s">
        <v>9</v>
      </c>
      <c r="D17" s="10" t="s">
        <v>8</v>
      </c>
      <c r="E17" s="10" t="s">
        <v>7</v>
      </c>
      <c r="F17" s="10" t="s">
        <v>6</v>
      </c>
      <c r="G17" s="10" t="s">
        <v>5</v>
      </c>
      <c r="H17" s="2"/>
    </row>
    <row r="18" spans="1:9">
      <c r="A18" s="10" t="s">
        <v>0</v>
      </c>
      <c r="B18" s="3">
        <v>6833.33</v>
      </c>
      <c r="C18" s="2">
        <v>6875.33</v>
      </c>
      <c r="D18" s="2">
        <v>6875.33</v>
      </c>
      <c r="E18" s="3">
        <v>19875.330000000002</v>
      </c>
      <c r="F18" s="3">
        <v>2046.33</v>
      </c>
      <c r="G18" s="3">
        <v>7892.33</v>
      </c>
      <c r="H18" s="2"/>
    </row>
    <row r="19" spans="1:9">
      <c r="A19" s="10" t="s">
        <v>1</v>
      </c>
      <c r="B19" s="3">
        <v>6833.33</v>
      </c>
      <c r="C19" s="2">
        <v>6875.33</v>
      </c>
      <c r="D19" s="2">
        <v>6875.33</v>
      </c>
      <c r="E19" s="3">
        <v>3105.33</v>
      </c>
      <c r="F19" s="3">
        <v>2046.33</v>
      </c>
      <c r="G19" s="3">
        <v>7892.33</v>
      </c>
      <c r="H19" s="2"/>
    </row>
    <row r="20" spans="1:9">
      <c r="A20" s="11" t="s">
        <v>2</v>
      </c>
      <c r="B20" s="3">
        <v>6833.33</v>
      </c>
      <c r="C20" s="2">
        <v>6875.33</v>
      </c>
      <c r="D20" s="2">
        <v>6875.33</v>
      </c>
      <c r="E20" s="3">
        <v>2161.33</v>
      </c>
      <c r="F20" s="2">
        <v>1810.33</v>
      </c>
      <c r="G20" s="3">
        <v>7892.33</v>
      </c>
      <c r="H20" s="2"/>
    </row>
    <row r="21" spans="1:9">
      <c r="A21" s="11" t="s">
        <v>3</v>
      </c>
      <c r="B21" s="3">
        <v>6833.33</v>
      </c>
      <c r="C21" s="2">
        <v>6875.33</v>
      </c>
      <c r="D21" s="2">
        <v>6875.33</v>
      </c>
      <c r="E21" s="3">
        <v>1984.33</v>
      </c>
      <c r="F21" s="3">
        <v>8010.33</v>
      </c>
      <c r="G21" s="3">
        <v>7892.33</v>
      </c>
      <c r="H21" s="2"/>
    </row>
    <row r="22" spans="1:9">
      <c r="A22" s="13"/>
      <c r="B22" s="2">
        <f>SUM(B18:B21)</f>
        <v>27333.32</v>
      </c>
      <c r="C22" s="2">
        <f t="shared" ref="C22" si="1">SUM(C18:C21)</f>
        <v>27501.32</v>
      </c>
      <c r="D22" s="2">
        <f>SUM(D18:D21)</f>
        <v>27501.32</v>
      </c>
      <c r="E22" s="2">
        <f>SUM(E18:E21)</f>
        <v>27126.320000000007</v>
      </c>
      <c r="F22" s="2">
        <f>SUM(F18:F21)</f>
        <v>13913.32</v>
      </c>
      <c r="G22" s="2">
        <f t="shared" ref="G22" si="2">SUM(G18:G21)</f>
        <v>31569.32</v>
      </c>
      <c r="H22" s="12">
        <f>(SUM(B22:G22)/24)</f>
        <v>6456.0383333333339</v>
      </c>
    </row>
    <row r="23" spans="1:9">
      <c r="A23" s="17" t="s">
        <v>4</v>
      </c>
      <c r="B23" s="2">
        <v>1</v>
      </c>
      <c r="C23" s="2">
        <v>0</v>
      </c>
      <c r="D23" s="2">
        <v>0</v>
      </c>
      <c r="E23" s="2">
        <v>5</v>
      </c>
      <c r="F23" s="2">
        <v>1</v>
      </c>
      <c r="G23" s="2">
        <v>0</v>
      </c>
      <c r="H23" s="16"/>
    </row>
    <row r="24" spans="1:9">
      <c r="E24" s="18" t="s">
        <v>50</v>
      </c>
      <c r="F24" s="19"/>
      <c r="G24" s="20"/>
      <c r="H24" s="14">
        <f>(62644.54+6456.038+65832)/1074.61</f>
        <v>125.56423074417695</v>
      </c>
    </row>
    <row r="26" spans="1:9">
      <c r="A26" s="13"/>
      <c r="I26" s="1"/>
    </row>
    <row r="27" spans="1:9">
      <c r="A27" s="13"/>
      <c r="I27" s="1"/>
    </row>
    <row r="28" spans="1:9">
      <c r="A28" s="13"/>
      <c r="I28" s="1"/>
    </row>
    <row r="29" spans="1:9">
      <c r="A29" s="13"/>
      <c r="I29" s="1"/>
    </row>
    <row r="30" spans="1:9">
      <c r="A30" s="13"/>
      <c r="I30" s="1"/>
    </row>
    <row r="31" spans="1:9">
      <c r="A31" s="13"/>
      <c r="I31" s="1"/>
    </row>
    <row r="32" spans="1:9">
      <c r="A32" s="13"/>
      <c r="I32" s="1"/>
    </row>
    <row r="33" spans="1:9">
      <c r="A33" s="13"/>
      <c r="I33" s="1"/>
    </row>
    <row r="34" spans="1:9">
      <c r="A34" s="13"/>
      <c r="I34" s="1"/>
    </row>
    <row r="35" spans="1:9">
      <c r="A35" s="13"/>
      <c r="I35" s="1"/>
    </row>
    <row r="36" spans="1:9">
      <c r="A36" s="13"/>
      <c r="I36" s="1"/>
    </row>
    <row r="37" spans="1:9">
      <c r="A37" s="13"/>
      <c r="I37" s="1"/>
    </row>
  </sheetData>
  <mergeCells count="2">
    <mergeCell ref="E24:G24"/>
    <mergeCell ref="C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A2" sqref="A2"/>
    </sheetView>
  </sheetViews>
  <sheetFormatPr defaultRowHeight="15"/>
  <cols>
    <col min="1" max="1" width="41" customWidth="1"/>
    <col min="2" max="2" width="12" customWidth="1"/>
    <col min="4" max="4" width="14.5703125" customWidth="1"/>
    <col min="5" max="5" width="14.140625" customWidth="1"/>
    <col min="6" max="6" width="17.7109375" customWidth="1"/>
  </cols>
  <sheetData>
    <row r="1" spans="1:6" ht="27">
      <c r="A1" s="64" t="s">
        <v>52</v>
      </c>
      <c r="B1" s="65" t="s">
        <v>27</v>
      </c>
      <c r="C1" s="65"/>
      <c r="D1" s="64" t="s">
        <v>28</v>
      </c>
      <c r="E1" s="64"/>
      <c r="F1" s="64" t="s">
        <v>29</v>
      </c>
    </row>
    <row r="2" spans="1:6" ht="27">
      <c r="A2" s="53" t="s">
        <v>52</v>
      </c>
      <c r="B2" s="54" t="s">
        <v>30</v>
      </c>
      <c r="C2" s="54" t="s">
        <v>31</v>
      </c>
      <c r="D2" s="54" t="s">
        <v>53</v>
      </c>
      <c r="E2" s="55" t="s">
        <v>32</v>
      </c>
      <c r="F2" s="54" t="s">
        <v>33</v>
      </c>
    </row>
    <row r="3" spans="1:6">
      <c r="A3" s="34" t="s">
        <v>34</v>
      </c>
      <c r="B3" s="35">
        <v>415934.96</v>
      </c>
      <c r="C3" s="36">
        <v>353173</v>
      </c>
      <c r="D3" s="37">
        <f>AVERAGE(B3:C3)</f>
        <v>384553.98</v>
      </c>
      <c r="E3" s="38">
        <v>1</v>
      </c>
      <c r="F3" s="37">
        <f t="shared" ref="F3:F6" si="0">E3*D3</f>
        <v>384553.98</v>
      </c>
    </row>
    <row r="4" spans="1:6">
      <c r="A4" s="34" t="s">
        <v>35</v>
      </c>
      <c r="B4" s="35">
        <v>14704</v>
      </c>
      <c r="C4" s="36">
        <v>11716.45</v>
      </c>
      <c r="D4" s="37">
        <f>AVERAGE(B4:C4)</f>
        <v>13210.225</v>
      </c>
      <c r="E4" s="38">
        <v>1</v>
      </c>
      <c r="F4" s="37">
        <f t="shared" si="0"/>
        <v>13210.225</v>
      </c>
    </row>
    <row r="5" spans="1:6">
      <c r="A5" s="34" t="s">
        <v>36</v>
      </c>
      <c r="B5" s="40">
        <v>732</v>
      </c>
      <c r="C5" s="39">
        <v>229</v>
      </c>
      <c r="D5" s="37">
        <f>AVERAGE(B5:C5)</f>
        <v>480.5</v>
      </c>
      <c r="E5" s="38">
        <v>0.5</v>
      </c>
      <c r="F5" s="37">
        <f t="shared" si="0"/>
        <v>240.25</v>
      </c>
    </row>
    <row r="6" spans="1:6">
      <c r="A6" s="34" t="s">
        <v>37</v>
      </c>
      <c r="B6" s="35">
        <v>-5299</v>
      </c>
      <c r="C6" s="39">
        <v>0</v>
      </c>
      <c r="D6" s="37">
        <f>AVERAGE(B6:C6)</f>
        <v>-2649.5</v>
      </c>
      <c r="E6" s="38">
        <v>1</v>
      </c>
      <c r="F6" s="37">
        <f t="shared" si="0"/>
        <v>-2649.5</v>
      </c>
    </row>
    <row r="7" spans="1:6">
      <c r="A7" s="56" t="s">
        <v>38</v>
      </c>
      <c r="B7" s="57"/>
      <c r="C7" s="58"/>
      <c r="D7" s="58"/>
      <c r="E7" s="59"/>
      <c r="F7" s="60">
        <f>+SUM(F3:F6)</f>
        <v>395354.95499999996</v>
      </c>
    </row>
    <row r="8" spans="1:6">
      <c r="A8" s="41" t="s">
        <v>39</v>
      </c>
      <c r="B8" s="42"/>
      <c r="C8" s="43"/>
      <c r="D8" s="43"/>
      <c r="E8" s="44"/>
      <c r="F8" s="60">
        <f>F7/12</f>
        <v>32946.246249999997</v>
      </c>
    </row>
    <row r="9" spans="1:6">
      <c r="A9" s="41" t="s">
        <v>40</v>
      </c>
      <c r="B9" s="42"/>
      <c r="C9" s="43"/>
      <c r="D9" s="43"/>
      <c r="E9" s="44"/>
      <c r="F9" s="37">
        <f>RTR!O4</f>
        <v>14510</v>
      </c>
    </row>
    <row r="10" spans="1:6" ht="27">
      <c r="A10" s="45" t="s">
        <v>41</v>
      </c>
      <c r="B10" s="46"/>
      <c r="C10" s="47"/>
      <c r="D10" s="47"/>
      <c r="E10" s="48"/>
      <c r="F10" s="52">
        <v>1.5</v>
      </c>
    </row>
    <row r="11" spans="1:6">
      <c r="A11" s="41" t="s">
        <v>42</v>
      </c>
      <c r="B11" s="50"/>
      <c r="C11" s="50"/>
      <c r="D11" s="50"/>
      <c r="E11" s="50"/>
      <c r="F11" s="61">
        <f>(F8*F10)-F9</f>
        <v>34909.369374999995</v>
      </c>
    </row>
    <row r="12" spans="1:6">
      <c r="A12" s="41" t="s">
        <v>43</v>
      </c>
      <c r="B12" s="50"/>
      <c r="C12" s="50"/>
      <c r="D12" s="50"/>
      <c r="E12" s="50"/>
      <c r="F12" s="51">
        <v>180</v>
      </c>
    </row>
    <row r="13" spans="1:6">
      <c r="A13" s="41" t="s">
        <v>44</v>
      </c>
      <c r="B13" s="50"/>
      <c r="C13" s="50"/>
      <c r="D13" s="50"/>
      <c r="E13" s="50"/>
      <c r="F13" s="49">
        <v>0.1</v>
      </c>
    </row>
    <row r="14" spans="1:6">
      <c r="A14" s="41" t="s">
        <v>45</v>
      </c>
      <c r="B14" s="50"/>
      <c r="C14" s="50"/>
      <c r="D14" s="50"/>
      <c r="E14" s="50"/>
      <c r="F14" s="62">
        <f>PMT(F13/12,F12,-100000)</f>
        <v>1074.6051177081183</v>
      </c>
    </row>
    <row r="15" spans="1:6">
      <c r="A15" s="41" t="s">
        <v>46</v>
      </c>
      <c r="B15" s="50"/>
      <c r="C15" s="50"/>
      <c r="D15" s="50"/>
      <c r="E15" s="50"/>
      <c r="F15" s="63">
        <f>F11/F14</f>
        <v>32.485765049633791</v>
      </c>
    </row>
  </sheetData>
  <mergeCells count="10">
    <mergeCell ref="B12:E12"/>
    <mergeCell ref="B13:E13"/>
    <mergeCell ref="B14:E14"/>
    <mergeCell ref="B15:E15"/>
    <mergeCell ref="B1:C1"/>
    <mergeCell ref="B7:E7"/>
    <mergeCell ref="B8:E8"/>
    <mergeCell ref="B9:E9"/>
    <mergeCell ref="B10:E10"/>
    <mergeCell ref="B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>
      <selection activeCell="D10" sqref="D10"/>
    </sheetView>
  </sheetViews>
  <sheetFormatPr defaultRowHeight="15"/>
  <cols>
    <col min="1" max="1" width="7.5703125" bestFit="1" customWidth="1"/>
    <col min="2" max="2" width="13.7109375" bestFit="1" customWidth="1"/>
    <col min="3" max="3" width="20.140625" customWidth="1"/>
    <col min="4" max="4" width="17.140625" customWidth="1"/>
    <col min="5" max="5" width="11.5703125" customWidth="1"/>
    <col min="6" max="6" width="11.85546875" bestFit="1" customWidth="1"/>
    <col min="7" max="7" width="12" customWidth="1"/>
    <col min="9" max="9" width="9.85546875" bestFit="1" customWidth="1"/>
    <col min="10" max="10" width="10.28515625" bestFit="1" customWidth="1"/>
  </cols>
  <sheetData>
    <row r="1" spans="1:15" ht="67.5">
      <c r="A1" s="25" t="s">
        <v>11</v>
      </c>
      <c r="B1" s="25" t="s">
        <v>12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17</v>
      </c>
      <c r="H1" s="25" t="s">
        <v>18</v>
      </c>
      <c r="I1" s="26" t="s">
        <v>19</v>
      </c>
      <c r="J1" s="26" t="s">
        <v>20</v>
      </c>
      <c r="K1" s="25" t="s">
        <v>21</v>
      </c>
      <c r="L1" s="25" t="s">
        <v>22</v>
      </c>
      <c r="M1" s="25" t="s">
        <v>23</v>
      </c>
      <c r="N1" s="25" t="s">
        <v>24</v>
      </c>
      <c r="O1" s="25" t="s">
        <v>25</v>
      </c>
    </row>
    <row r="2" spans="1:15" ht="27">
      <c r="A2" s="27">
        <v>1</v>
      </c>
      <c r="B2" s="28">
        <v>3363680</v>
      </c>
      <c r="C2" s="27" t="s">
        <v>51</v>
      </c>
      <c r="D2" s="27" t="s">
        <v>54</v>
      </c>
      <c r="E2" s="28" t="s">
        <v>55</v>
      </c>
      <c r="F2" s="29">
        <v>5500000</v>
      </c>
      <c r="G2" s="29"/>
      <c r="H2" s="29"/>
      <c r="I2" s="30">
        <v>43104</v>
      </c>
      <c r="J2" s="30">
        <v>47456</v>
      </c>
      <c r="K2" s="28">
        <v>144</v>
      </c>
      <c r="L2" s="28">
        <v>20</v>
      </c>
      <c r="M2" s="28">
        <f>144-20</f>
        <v>124</v>
      </c>
      <c r="N2" s="28">
        <v>65832</v>
      </c>
      <c r="O2" s="66" t="s">
        <v>56</v>
      </c>
    </row>
    <row r="3" spans="1:15" ht="27">
      <c r="A3" s="27">
        <v>2</v>
      </c>
      <c r="B3" s="28">
        <v>30460000103</v>
      </c>
      <c r="C3" s="27" t="s">
        <v>51</v>
      </c>
      <c r="D3" s="27" t="s">
        <v>57</v>
      </c>
      <c r="E3" s="28" t="s">
        <v>58</v>
      </c>
      <c r="F3" s="29">
        <v>3000000</v>
      </c>
      <c r="G3" s="29"/>
      <c r="H3" s="29"/>
      <c r="I3" s="30"/>
      <c r="J3" s="30"/>
      <c r="K3" s="28">
        <v>24</v>
      </c>
      <c r="L3" s="28"/>
      <c r="M3" s="28"/>
      <c r="N3" s="28">
        <v>14510</v>
      </c>
      <c r="O3" s="66" t="s">
        <v>26</v>
      </c>
    </row>
    <row r="4" spans="1:15">
      <c r="A4" s="31"/>
      <c r="B4" s="27"/>
      <c r="C4" s="27"/>
      <c r="D4" s="27"/>
      <c r="E4" s="27"/>
      <c r="F4" s="27"/>
      <c r="G4" s="27"/>
      <c r="H4" s="27"/>
      <c r="I4" s="32"/>
      <c r="J4" s="32"/>
      <c r="K4" s="27"/>
      <c r="L4" s="27"/>
      <c r="M4" s="27"/>
      <c r="N4" s="27"/>
      <c r="O4" s="33">
        <f>SUMIF(O2:O3,"Y",N2:N3)</f>
        <v>14510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Banking</vt:lpstr>
      <vt:lpstr>Eligibilty</vt:lpstr>
      <vt:lpstr>RTR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2017-10-05T10:45:51Z</dcterms:created>
  <dcterms:modified xsi:type="dcterms:W3CDTF">2019-09-05T08:12:17Z</dcterms:modified>
</cp:coreProperties>
</file>