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/>
  <c r="F20" s="1"/>
  <c r="D19"/>
  <c r="F19" s="1"/>
  <c r="D18"/>
  <c r="F18" s="1"/>
  <c r="D6" l="1"/>
  <c r="F6" s="1"/>
  <c r="B7"/>
  <c r="D10"/>
  <c r="F10" s="1"/>
  <c r="D16" l="1"/>
  <c r="F16" s="1"/>
  <c r="D15"/>
  <c r="F15" s="1"/>
  <c r="D14"/>
  <c r="F14" s="1"/>
  <c r="F21" s="1"/>
  <c r="D13"/>
  <c r="F13" s="1"/>
  <c r="K5" i="2"/>
  <c r="D5" i="1"/>
  <c r="F5" s="1"/>
  <c r="D8"/>
  <c r="F8" s="1"/>
  <c r="D9"/>
  <c r="D3"/>
  <c r="D4"/>
  <c r="D7"/>
  <c r="D11"/>
  <c r="F9" l="1"/>
  <c r="F3" l="1"/>
  <c r="F4"/>
  <c r="F7"/>
  <c r="F11"/>
  <c r="E13" i="5"/>
  <c r="F12"/>
  <c r="F11"/>
  <c r="F10"/>
  <c r="F9"/>
  <c r="F8"/>
  <c r="F7"/>
  <c r="F6"/>
  <c r="F13"/>
  <c r="F23" i="1"/>
  <c r="F28"/>
  <c r="F22" l="1"/>
  <c r="F25" s="1"/>
  <c r="F29" s="1"/>
</calcChain>
</file>

<file path=xl/sharedStrings.xml><?xml version="1.0" encoding="utf-8"?>
<sst xmlns="http://schemas.openxmlformats.org/spreadsheetml/2006/main" count="95" uniqueCount="74">
  <si>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</si>
  <si>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</si>
  <si>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</si>
  <si>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</si>
  <si>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</si>
  <si>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</si>
  <si>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</si>
  <si>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</si>
  <si>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</si>
  <si>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</si>
  <si>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</si>
  <si>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</si>
  <si>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</si>
  <si>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</si>
  <si>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</si>
  <si>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</si>
  <si>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</si>
  <si>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</si>
  <si>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</si>
  <si>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</si>
  <si>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</si>
  <si>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</si>
  <si>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</si>
  <si>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</si>
  <si>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</si>
  <si>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</si>
  <si>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</si>
  <si>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</si>
  <si>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</si>
  <si>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</si>
  <si>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</si>
  <si>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</si>
  <si>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</si>
  <si>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</si>
  <si>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</si>
  <si>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</si>
  <si>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</si>
  <si>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</si>
  <si>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</si>
  <si>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</si>
  <si>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</si>
  <si>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</si>
  <si>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</si>
  <si>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</si>
  <si>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</si>
  <si>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</si>
  <si>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</si>
  <si>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</si>
  <si>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</si>
  <si>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</si>
  <si>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Income From Other Sources</t>
  </si>
  <si>
    <t>Business Income u/s 44 AD</t>
  </si>
  <si>
    <t>Payment Made u/s 40A(2)b</t>
  </si>
  <si>
    <t>n</t>
  </si>
  <si>
    <t xml:space="preserve">Max FOIR           </t>
  </si>
  <si>
    <t>H M Steels Industries</t>
  </si>
  <si>
    <t>Income From House Property</t>
  </si>
  <si>
    <t>Interest On Unsecured Loans</t>
  </si>
  <si>
    <t xml:space="preserve">Bank Interest </t>
  </si>
  <si>
    <t>Interest To Partners</t>
  </si>
  <si>
    <t>Salary To Partners</t>
  </si>
  <si>
    <t>Hardev Singh</t>
  </si>
  <si>
    <t>Mohinder Singh</t>
  </si>
  <si>
    <t>CF-12206132</t>
  </si>
  <si>
    <t>H M Steel Inds</t>
  </si>
  <si>
    <t>Kotak</t>
  </si>
  <si>
    <t>Loan</t>
  </si>
  <si>
    <t>AUR004203049153</t>
  </si>
  <si>
    <t>Axis Bank</t>
  </si>
  <si>
    <t>Hire Pur</t>
  </si>
  <si>
    <t>Car Loan</t>
  </si>
  <si>
    <t>Share In firm ( HM Steel )</t>
  </si>
  <si>
    <t>&gt;12</t>
  </si>
  <si>
    <t>Interest Bifercation Pending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</si>
</sst>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6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0"/>
      <name val="Zurich BT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</cellStyleXfs>
  <cellXfs count="60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2" xfId="0" applyFont="1" applyFill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" fontId="14" fillId="4" borderId="2" xfId="0" applyNumberFormat="1" applyFont="1" applyFill="1" applyBorder="1" applyAlignment="1">
      <alignment horizontal="center" vertical="center" wrapText="1"/>
    </xf>
    <xf numFmtId="2" fontId="12" fillId="6" borderId="2" xfId="0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1" fontId="11" fillId="6" borderId="2" xfId="0" applyNumberFormat="1" applyFont="1" applyFill="1" applyBorder="1" applyAlignment="1">
      <alignment horizontal="center" vertical="center"/>
    </xf>
    <xf numFmtId="164" fontId="11" fillId="7" borderId="2" xfId="1" applyNumberFormat="1" applyFont="1" applyFill="1" applyBorder="1" applyAlignment="1" applyProtection="1">
      <alignment horizontal="left" vertical="center" wrapText="1"/>
    </xf>
    <xf numFmtId="164" fontId="12" fillId="6" borderId="2" xfId="1" applyNumberFormat="1" applyFont="1" applyFill="1" applyBorder="1" applyAlignment="1" applyProtection="1">
      <alignment horizontal="left" vertical="center" wrapText="1"/>
    </xf>
    <xf numFmtId="164" fontId="12" fillId="0" borderId="2" xfId="1" applyNumberFormat="1" applyFont="1" applyFill="1" applyBorder="1" applyAlignment="1" applyProtection="1">
      <alignment horizontal="left" vertical="top" wrapText="1"/>
    </xf>
    <xf numFmtId="164" fontId="11" fillId="5" borderId="2" xfId="1" applyNumberFormat="1" applyFont="1" applyFill="1" applyBorder="1" applyAlignment="1" applyProtection="1">
      <alignment horizontal="left" vertical="center" wrapText="1"/>
    </xf>
    <xf numFmtId="0" fontId="5" fillId="6" borderId="0" xfId="3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11" fillId="8" borderId="2" xfId="1" applyNumberFormat="1" applyFont="1" applyFill="1" applyBorder="1" applyAlignment="1" applyProtection="1">
      <alignment horizontal="left" vertical="center" wrapText="1"/>
    </xf>
    <xf numFmtId="9" fontId="11" fillId="8" borderId="2" xfId="1" applyNumberFormat="1" applyFont="1" applyFill="1" applyBorder="1" applyAlignment="1" applyProtection="1">
      <alignment horizontal="left" vertical="center" wrapText="1"/>
    </xf>
    <xf numFmtId="166" fontId="12" fillId="6" borderId="2" xfId="1" applyNumberFormat="1" applyFont="1" applyFill="1" applyBorder="1" applyAlignment="1" applyProtection="1">
      <alignment horizontal="left" vertical="center"/>
    </xf>
    <xf numFmtId="166" fontId="12" fillId="0" borderId="2" xfId="1" applyNumberFormat="1" applyFont="1" applyFill="1" applyBorder="1" applyAlignment="1" applyProtection="1">
      <alignment horizontal="left" vertical="center"/>
    </xf>
    <xf numFmtId="164" fontId="12" fillId="6" borderId="2" xfId="1" applyNumberFormat="1" applyFont="1" applyFill="1" applyBorder="1" applyAlignment="1" applyProtection="1">
      <alignment horizontal="left" vertical="top"/>
    </xf>
    <xf numFmtId="9" fontId="12" fillId="6" borderId="2" xfId="1" applyNumberFormat="1" applyFont="1" applyFill="1" applyBorder="1" applyAlignment="1" applyProtection="1">
      <alignment horizontal="left" vertical="top"/>
    </xf>
    <xf numFmtId="165" fontId="11" fillId="8" borderId="2" xfId="1" applyFont="1" applyFill="1" applyBorder="1" applyAlignment="1" applyProtection="1">
      <alignment horizontal="left" vertical="top" wrapText="1"/>
    </xf>
    <xf numFmtId="167" fontId="11" fillId="8" borderId="2" xfId="1" applyNumberFormat="1" applyFont="1" applyFill="1" applyBorder="1" applyAlignment="1" applyProtection="1">
      <alignment horizontal="left" vertical="top"/>
    </xf>
    <xf numFmtId="10" fontId="12" fillId="0" borderId="2" xfId="1" applyNumberFormat="1" applyFont="1" applyFill="1" applyBorder="1" applyAlignment="1" applyProtection="1">
      <alignment horizontal="left" vertical="top"/>
    </xf>
    <xf numFmtId="164" fontId="12" fillId="8" borderId="2" xfId="1" applyNumberFormat="1" applyFont="1" applyFill="1" applyBorder="1" applyAlignment="1" applyProtection="1">
      <alignment horizontal="left" vertical="top"/>
    </xf>
    <xf numFmtId="164" fontId="12" fillId="0" borderId="2" xfId="1" applyNumberFormat="1" applyFont="1" applyFill="1" applyBorder="1" applyAlignment="1" applyProtection="1">
      <alignment horizontal="left" vertical="top"/>
    </xf>
    <xf numFmtId="2" fontId="12" fillId="8" borderId="2" xfId="5" applyNumberFormat="1" applyFont="1" applyFill="1" applyBorder="1" applyAlignment="1" applyProtection="1">
      <alignment horizontal="left" vertical="top"/>
    </xf>
    <xf numFmtId="165" fontId="12" fillId="8" borderId="2" xfId="5" applyNumberFormat="1" applyFont="1" applyFill="1" applyBorder="1" applyAlignment="1" applyProtection="1">
      <alignment horizontal="left" vertical="top"/>
    </xf>
    <xf numFmtId="166" fontId="12" fillId="9" borderId="2" xfId="1" applyNumberFormat="1" applyFont="1" applyFill="1" applyBorder="1" applyAlignment="1" applyProtection="1">
      <alignment horizontal="left" vertical="center"/>
    </xf>
    <xf numFmtId="166" fontId="12" fillId="10" borderId="2" xfId="1" applyNumberFormat="1" applyFont="1" applyFill="1" applyBorder="1" applyAlignment="1" applyProtection="1">
      <alignment horizontal="left" vertical="center"/>
    </xf>
    <xf numFmtId="0" fontId="12" fillId="6" borderId="0" xfId="3" applyFont="1" applyFill="1" applyBorder="1" applyAlignment="1">
      <alignment horizontal="left" vertical="top" wrapText="1"/>
    </xf>
    <xf numFmtId="0" fontId="15" fillId="6" borderId="0" xfId="3" applyFont="1" applyFill="1" applyBorder="1" applyAlignment="1">
      <alignment horizontal="left" vertical="top" wrapText="1"/>
    </xf>
    <xf numFmtId="0" fontId="13" fillId="5" borderId="2" xfId="0" applyFont="1" applyFill="1" applyBorder="1" applyAlignment="1">
      <alignment horizontal="center" vertical="center" wrapText="1"/>
    </xf>
    <xf numFmtId="0" fontId="12" fillId="0" borderId="2" xfId="0" applyNumberFormat="1" applyFont="1" applyFill="1" applyBorder="1" applyAlignment="1">
      <alignment horizontal="left"/>
    </xf>
    <xf numFmtId="164" fontId="11" fillId="5" borderId="2" xfId="1" applyNumberFormat="1" applyFont="1" applyFill="1" applyBorder="1" applyAlignment="1" applyProtection="1">
      <alignment horizontal="left" vertical="center" wrapText="1"/>
    </xf>
    <xf numFmtId="0" fontId="12" fillId="8" borderId="2" xfId="0" applyNumberFormat="1" applyFont="1" applyFill="1" applyBorder="1" applyAlignment="1">
      <alignment horizontal="left"/>
    </xf>
    <xf numFmtId="164" fontId="11" fillId="0" borderId="2" xfId="1" applyNumberFormat="1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9"/>
  <sheetViews>
    <sheetView tabSelected="1" topLeftCell="A9" zoomScale="107" zoomScaleNormal="107" workbookViewId="0">
      <selection activeCell="F27" sqref="F27"/>
    </sheetView>
  </sheetViews>
  <sheetFormatPr defaultColWidth="31.28515625" defaultRowHeight="13.5"/>
  <cols>
    <col min="1" max="1" width="32.140625" style="32" customWidth="1"/>
    <col min="2" max="2" width="9.85546875" style="32" customWidth="1"/>
    <col min="3" max="3" width="9.5703125" style="32" customWidth="1"/>
    <col min="4" max="4" width="12.42578125" style="32" customWidth="1"/>
    <col min="5" max="5" width="12.28515625" style="32" customWidth="1"/>
    <col min="6" max="6" width="17" style="32" customWidth="1"/>
    <col min="7" max="7" width="44.140625" style="32" customWidth="1"/>
    <col min="8" max="8" width="14.7109375" style="32" customWidth="1"/>
    <col min="9" max="9" width="11.85546875" style="32" customWidth="1"/>
    <col min="10" max="10" width="14.5703125" style="32" customWidth="1"/>
    <col min="11" max="12" width="13.140625" style="32" customWidth="1"/>
    <col min="13" max="13" width="13.5703125" style="32" customWidth="1"/>
    <col min="14" max="14" width="14.140625" style="32" customWidth="1"/>
    <col min="15" max="15" width="11.85546875" style="32" customWidth="1"/>
    <col min="16" max="16" width="12" style="32" customWidth="1"/>
    <col min="17" max="17" width="11" style="32" customWidth="1"/>
    <col min="18" max="18" width="11.5703125" style="32" customWidth="1"/>
    <col min="19" max="19" width="12" style="32" customWidth="1"/>
    <col min="20" max="237" width="31.28515625" style="32"/>
    <col min="238" max="245" width="31.28515625" style="33"/>
    <col min="246" max="247" width="31.28515625" style="34"/>
    <col min="248" max="254" width="31.28515625" style="35"/>
    <col min="255" max="16384" width="31.28515625" style="36"/>
  </cols>
  <sheetData>
    <row r="1" spans="1:8">
      <c r="A1" s="31" t="s">
        <v>55</v>
      </c>
      <c r="B1" s="56"/>
      <c r="C1" s="56"/>
      <c r="D1" s="31"/>
      <c r="E1" s="31"/>
      <c r="F1" s="31"/>
    </row>
    <row r="2" spans="1:8">
      <c r="A2" s="28" t="s">
        <v>55</v>
      </c>
      <c r="B2" s="37" t="s">
        <v>47</v>
      </c>
      <c r="C2" s="37" t="s">
        <v>0</v>
      </c>
      <c r="D2" s="37" t="s">
        <v>1</v>
      </c>
      <c r="E2" s="38" t="s">
        <v>2</v>
      </c>
      <c r="F2" s="37" t="s">
        <v>3</v>
      </c>
    </row>
    <row r="3" spans="1:8">
      <c r="A3" s="29" t="s">
        <v>48</v>
      </c>
      <c r="B3" s="50">
        <v>85793</v>
      </c>
      <c r="C3" s="51">
        <v>-75305.84</v>
      </c>
      <c r="D3" s="41">
        <f>AVERAGE(B3:C3)</f>
        <v>5243.5800000000017</v>
      </c>
      <c r="E3" s="42">
        <v>1</v>
      </c>
      <c r="F3" s="41">
        <f t="shared" ref="F3:F11" si="0">E3*D3</f>
        <v>5243.5800000000017</v>
      </c>
    </row>
    <row r="4" spans="1:8">
      <c r="A4" s="29" t="s">
        <v>49</v>
      </c>
      <c r="B4" s="50">
        <v>406341</v>
      </c>
      <c r="C4" s="51">
        <v>394518</v>
      </c>
      <c r="D4" s="41">
        <f t="shared" ref="D4:D11" si="1">AVERAGE(B4:C4)</f>
        <v>400429.5</v>
      </c>
      <c r="E4" s="42">
        <v>1</v>
      </c>
      <c r="F4" s="41">
        <f t="shared" si="0"/>
        <v>400429.5</v>
      </c>
    </row>
    <row r="5" spans="1:8" ht="15" customHeight="1">
      <c r="A5" s="29" t="s">
        <v>58</v>
      </c>
      <c r="B5" s="50">
        <v>236941</v>
      </c>
      <c r="C5" s="51">
        <v>89071.34</v>
      </c>
      <c r="D5" s="41">
        <f t="shared" si="1"/>
        <v>163006.16999999998</v>
      </c>
      <c r="E5" s="42">
        <v>0.5</v>
      </c>
      <c r="F5" s="41">
        <f t="shared" ref="F5:F6" si="2">E5*D5</f>
        <v>81503.084999999992</v>
      </c>
      <c r="G5" s="52" t="s">
        <v>73</v>
      </c>
    </row>
    <row r="6" spans="1:8" ht="15" customHeight="1">
      <c r="A6" s="29" t="s">
        <v>57</v>
      </c>
      <c r="B6" s="39">
        <v>87083</v>
      </c>
      <c r="C6" s="40">
        <v>0</v>
      </c>
      <c r="D6" s="41">
        <f t="shared" ref="D6" si="3">AVERAGE(B6:C6)</f>
        <v>43541.5</v>
      </c>
      <c r="E6" s="42">
        <v>0</v>
      </c>
      <c r="F6" s="41">
        <f t="shared" si="2"/>
        <v>0</v>
      </c>
    </row>
    <row r="7" spans="1:8" ht="15" customHeight="1">
      <c r="A7" s="29" t="s">
        <v>52</v>
      </c>
      <c r="B7" s="50">
        <f>87083+180000</f>
        <v>267083</v>
      </c>
      <c r="C7" s="51">
        <v>0</v>
      </c>
      <c r="D7" s="41">
        <f t="shared" si="1"/>
        <v>133541.5</v>
      </c>
      <c r="E7" s="42">
        <v>0</v>
      </c>
      <c r="F7" s="41">
        <f t="shared" ref="F7:F8" si="4">E7*D7</f>
        <v>0</v>
      </c>
    </row>
    <row r="8" spans="1:8" ht="15" customHeight="1">
      <c r="A8" s="29" t="s">
        <v>59</v>
      </c>
      <c r="B8" s="50">
        <v>189972</v>
      </c>
      <c r="C8" s="51">
        <v>183120.95</v>
      </c>
      <c r="D8" s="41">
        <f t="shared" si="1"/>
        <v>186546.47500000001</v>
      </c>
      <c r="E8" s="42">
        <v>1</v>
      </c>
      <c r="F8" s="41">
        <f t="shared" si="4"/>
        <v>186546.47500000001</v>
      </c>
    </row>
    <row r="9" spans="1:8" ht="15" customHeight="1">
      <c r="A9" s="29" t="s">
        <v>60</v>
      </c>
      <c r="B9" s="50">
        <v>288000</v>
      </c>
      <c r="C9" s="51">
        <v>288000</v>
      </c>
      <c r="D9" s="41">
        <f t="shared" ref="D9:D10" si="5">AVERAGE(B9:C9)</f>
        <v>288000</v>
      </c>
      <c r="E9" s="42">
        <v>1</v>
      </c>
      <c r="F9" s="41">
        <f t="shared" ref="F9:F10" si="6">E9*D9</f>
        <v>288000</v>
      </c>
    </row>
    <row r="10" spans="1:8" ht="15" customHeight="1">
      <c r="A10" s="29" t="s">
        <v>56</v>
      </c>
      <c r="B10" s="50">
        <v>36750</v>
      </c>
      <c r="C10" s="51">
        <v>0</v>
      </c>
      <c r="D10" s="41">
        <f t="shared" si="5"/>
        <v>18375</v>
      </c>
      <c r="E10" s="42">
        <v>0.5</v>
      </c>
      <c r="F10" s="41">
        <f t="shared" si="6"/>
        <v>9187.5</v>
      </c>
    </row>
    <row r="11" spans="1:8">
      <c r="A11" s="29" t="s">
        <v>4</v>
      </c>
      <c r="B11" s="50">
        <v>-25188</v>
      </c>
      <c r="C11" s="50">
        <v>-176</v>
      </c>
      <c r="D11" s="41">
        <f t="shared" si="1"/>
        <v>-12682</v>
      </c>
      <c r="E11" s="42">
        <v>1</v>
      </c>
      <c r="F11" s="41">
        <f t="shared" si="0"/>
        <v>-12682</v>
      </c>
    </row>
    <row r="12" spans="1:8">
      <c r="A12" s="28" t="s">
        <v>62</v>
      </c>
      <c r="B12" s="37" t="s">
        <v>47</v>
      </c>
      <c r="C12" s="37" t="s">
        <v>0</v>
      </c>
      <c r="D12" s="37" t="s">
        <v>1</v>
      </c>
      <c r="E12" s="38" t="s">
        <v>2</v>
      </c>
      <c r="F12" s="37" t="s">
        <v>3</v>
      </c>
    </row>
    <row r="13" spans="1:8">
      <c r="A13" s="29" t="s">
        <v>71</v>
      </c>
      <c r="B13" s="50">
        <v>144000</v>
      </c>
      <c r="C13" s="51">
        <v>161403</v>
      </c>
      <c r="D13" s="41">
        <f>AVERAGE(B13:C13)</f>
        <v>152701.5</v>
      </c>
      <c r="E13" s="42">
        <v>0</v>
      </c>
      <c r="F13" s="41">
        <f t="shared" ref="F13:F16" si="7">E13*D13</f>
        <v>0</v>
      </c>
    </row>
    <row r="14" spans="1:8">
      <c r="A14" s="29" t="s">
        <v>51</v>
      </c>
      <c r="B14" s="50">
        <v>391754</v>
      </c>
      <c r="C14" s="51">
        <v>0</v>
      </c>
      <c r="D14" s="41">
        <f t="shared" ref="D14:D16" si="8">AVERAGE(B14:C14)</f>
        <v>195877</v>
      </c>
      <c r="E14" s="42">
        <v>1</v>
      </c>
      <c r="F14" s="41">
        <f t="shared" si="7"/>
        <v>195877</v>
      </c>
    </row>
    <row r="15" spans="1:8" ht="15" customHeight="1">
      <c r="A15" s="29" t="s">
        <v>50</v>
      </c>
      <c r="B15" s="50">
        <v>6012</v>
      </c>
      <c r="C15" s="51">
        <v>0</v>
      </c>
      <c r="D15" s="41">
        <f t="shared" si="8"/>
        <v>3006</v>
      </c>
      <c r="E15" s="42">
        <v>0.5</v>
      </c>
      <c r="F15" s="41">
        <f t="shared" si="7"/>
        <v>1503</v>
      </c>
      <c r="H15" s="53"/>
    </row>
    <row r="16" spans="1:8">
      <c r="A16" s="29" t="s">
        <v>4</v>
      </c>
      <c r="B16" s="50">
        <v>-7249</v>
      </c>
      <c r="C16" s="50">
        <v>0</v>
      </c>
      <c r="D16" s="41">
        <f t="shared" si="8"/>
        <v>-3624.5</v>
      </c>
      <c r="E16" s="42">
        <v>1</v>
      </c>
      <c r="F16" s="41">
        <f t="shared" si="7"/>
        <v>-3624.5</v>
      </c>
    </row>
    <row r="17" spans="1:6">
      <c r="A17" s="28" t="s">
        <v>61</v>
      </c>
      <c r="B17" s="37" t="s">
        <v>47</v>
      </c>
      <c r="C17" s="37" t="s">
        <v>0</v>
      </c>
      <c r="D17" s="37" t="s">
        <v>1</v>
      </c>
      <c r="E17" s="38" t="s">
        <v>2</v>
      </c>
      <c r="F17" s="37" t="s">
        <v>3</v>
      </c>
    </row>
    <row r="18" spans="1:6">
      <c r="A18" s="29" t="s">
        <v>71</v>
      </c>
      <c r="B18" s="50">
        <v>242889</v>
      </c>
      <c r="C18" s="51">
        <v>0</v>
      </c>
      <c r="D18" s="41">
        <f>AVERAGE(B18:C18)</f>
        <v>121444.5</v>
      </c>
      <c r="E18" s="42">
        <v>0</v>
      </c>
      <c r="F18" s="41">
        <f t="shared" ref="F18:F20" si="9">E18*D18</f>
        <v>0</v>
      </c>
    </row>
    <row r="19" spans="1:6" ht="15" customHeight="1">
      <c r="A19" s="29" t="s">
        <v>50</v>
      </c>
      <c r="B19" s="50">
        <v>5227</v>
      </c>
      <c r="C19" s="51">
        <v>0</v>
      </c>
      <c r="D19" s="41">
        <f t="shared" ref="D19:D20" si="10">AVERAGE(B19:C19)</f>
        <v>2613.5</v>
      </c>
      <c r="E19" s="42">
        <v>0.5</v>
      </c>
      <c r="F19" s="41">
        <f t="shared" si="9"/>
        <v>1306.75</v>
      </c>
    </row>
    <row r="20" spans="1:6">
      <c r="A20" s="29" t="s">
        <v>4</v>
      </c>
      <c r="B20" s="50">
        <v>0</v>
      </c>
      <c r="C20" s="50">
        <v>0</v>
      </c>
      <c r="D20" s="41">
        <f t="shared" si="10"/>
        <v>0</v>
      </c>
      <c r="E20" s="42">
        <v>1</v>
      </c>
      <c r="F20" s="41">
        <f t="shared" si="9"/>
        <v>0</v>
      </c>
    </row>
    <row r="21" spans="1:6" ht="15.4" customHeight="1">
      <c r="A21" s="43" t="s">
        <v>5</v>
      </c>
      <c r="B21" s="57"/>
      <c r="C21" s="57"/>
      <c r="D21" s="57"/>
      <c r="E21" s="57"/>
      <c r="F21" s="44">
        <f>+SUM(F3:F20)</f>
        <v>1153290.3900000001</v>
      </c>
    </row>
    <row r="22" spans="1:6" ht="16.350000000000001" customHeight="1">
      <c r="A22" s="30" t="s">
        <v>6</v>
      </c>
      <c r="B22" s="55"/>
      <c r="C22" s="55"/>
      <c r="D22" s="55"/>
      <c r="E22" s="55"/>
      <c r="F22" s="44">
        <f>F21/12</f>
        <v>96107.532500000016</v>
      </c>
    </row>
    <row r="23" spans="1:6">
      <c r="A23" s="30" t="s">
        <v>7</v>
      </c>
      <c r="B23" s="55"/>
      <c r="C23" s="55"/>
      <c r="D23" s="55"/>
      <c r="E23" s="55"/>
      <c r="F23" s="41">
        <f>RTR!K5</f>
        <v>15808</v>
      </c>
    </row>
    <row r="24" spans="1:6" ht="16.350000000000001" customHeight="1">
      <c r="A24" s="30" t="s">
        <v>54</v>
      </c>
      <c r="B24" s="58"/>
      <c r="C24" s="58"/>
      <c r="D24" s="58"/>
      <c r="E24" s="58"/>
      <c r="F24" s="45">
        <v>0.95</v>
      </c>
    </row>
    <row r="25" spans="1:6" ht="16.350000000000001" customHeight="1">
      <c r="A25" s="30" t="s">
        <v>8</v>
      </c>
      <c r="B25" s="55"/>
      <c r="C25" s="55"/>
      <c r="D25" s="55"/>
      <c r="E25" s="55"/>
      <c r="F25" s="46">
        <f>(F22*F24)-F23</f>
        <v>75494.155875000011</v>
      </c>
    </row>
    <row r="26" spans="1:6" ht="16.350000000000001" customHeight="1">
      <c r="A26" s="30" t="s">
        <v>9</v>
      </c>
      <c r="B26" s="55"/>
      <c r="C26" s="55"/>
      <c r="D26" s="55"/>
      <c r="E26" s="55"/>
      <c r="F26" s="47">
        <v>120</v>
      </c>
    </row>
    <row r="27" spans="1:6" ht="14.25" customHeight="1">
      <c r="A27" s="30" t="s">
        <v>10</v>
      </c>
      <c r="B27" s="55"/>
      <c r="C27" s="55"/>
      <c r="D27" s="55"/>
      <c r="E27" s="55"/>
      <c r="F27" s="45">
        <v>0.105</v>
      </c>
    </row>
    <row r="28" spans="1:6">
      <c r="A28" s="30" t="s">
        <v>11</v>
      </c>
      <c r="B28" s="55"/>
      <c r="C28" s="55"/>
      <c r="D28" s="55"/>
      <c r="E28" s="55"/>
      <c r="F28" s="48">
        <f>PMT(F27/12,F26,-100000)</f>
        <v>1349.3499677554628</v>
      </c>
    </row>
    <row r="29" spans="1:6">
      <c r="A29" s="30" t="s">
        <v>12</v>
      </c>
      <c r="B29" s="55"/>
      <c r="C29" s="55"/>
      <c r="D29" s="55"/>
      <c r="E29" s="55"/>
      <c r="F29" s="49">
        <f>F25/F28</f>
        <v>55.948536464990312</v>
      </c>
    </row>
  </sheetData>
  <sheetProtection selectLockedCells="1" selectUnlockedCells="1"/>
  <mergeCells count="10">
    <mergeCell ref="B1:C1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5"/>
  <sheetViews>
    <sheetView zoomScale="89" zoomScaleNormal="89" workbookViewId="0">
      <selection activeCell="N11" sqref="N11"/>
    </sheetView>
  </sheetViews>
  <sheetFormatPr defaultColWidth="22.140625" defaultRowHeight="13.5"/>
  <cols>
    <col min="1" max="1" width="5.42578125" style="20" customWidth="1"/>
    <col min="2" max="2" width="18.85546875" style="20" bestFit="1" customWidth="1"/>
    <col min="3" max="3" width="15.42578125" style="20" bestFit="1" customWidth="1"/>
    <col min="4" max="4" width="11.140625" style="20" bestFit="1" customWidth="1"/>
    <col min="5" max="5" width="8.7109375" style="20" bestFit="1" customWidth="1"/>
    <col min="6" max="6" width="9.5703125" style="20" bestFit="1" customWidth="1"/>
    <col min="7" max="7" width="7.5703125" style="20" bestFit="1" customWidth="1"/>
    <col min="8" max="9" width="5" style="20" bestFit="1" customWidth="1"/>
    <col min="10" max="10" width="8.7109375" style="20" bestFit="1" customWidth="1"/>
    <col min="11" max="11" width="11.28515625" style="20" bestFit="1" customWidth="1"/>
    <col min="12" max="248" width="22.140625" style="20"/>
    <col min="249" max="16384" width="22.140625" style="21"/>
  </cols>
  <sheetData>
    <row r="1" spans="1:12" ht="27">
      <c r="A1" s="54" t="s">
        <v>13</v>
      </c>
      <c r="B1" s="54" t="s">
        <v>14</v>
      </c>
      <c r="C1" s="54" t="s">
        <v>15</v>
      </c>
      <c r="D1" s="54" t="s">
        <v>16</v>
      </c>
      <c r="E1" s="54" t="s">
        <v>17</v>
      </c>
      <c r="F1" s="54" t="s">
        <v>18</v>
      </c>
      <c r="G1" s="54" t="s">
        <v>19</v>
      </c>
      <c r="H1" s="54" t="s">
        <v>20</v>
      </c>
      <c r="I1" s="54" t="s">
        <v>21</v>
      </c>
      <c r="J1" s="54" t="s">
        <v>22</v>
      </c>
      <c r="K1" s="54" t="s">
        <v>23</v>
      </c>
    </row>
    <row r="2" spans="1:12">
      <c r="A2" s="22">
        <v>1</v>
      </c>
      <c r="B2" s="23" t="s">
        <v>63</v>
      </c>
      <c r="C2" s="22" t="s">
        <v>64</v>
      </c>
      <c r="D2" s="22" t="s">
        <v>65</v>
      </c>
      <c r="E2" s="24" t="s">
        <v>66</v>
      </c>
      <c r="F2" s="24">
        <v>587320</v>
      </c>
      <c r="G2" s="24">
        <v>60</v>
      </c>
      <c r="H2" s="24">
        <v>52</v>
      </c>
      <c r="I2" s="24">
        <v>8</v>
      </c>
      <c r="J2" s="24">
        <v>12682</v>
      </c>
      <c r="K2" s="25" t="s">
        <v>53</v>
      </c>
      <c r="L2" s="20" t="s">
        <v>72</v>
      </c>
    </row>
    <row r="3" spans="1:12" ht="13.5" customHeight="1">
      <c r="A3" s="22">
        <v>2</v>
      </c>
      <c r="B3" s="23" t="s">
        <v>67</v>
      </c>
      <c r="C3" s="22" t="s">
        <v>64</v>
      </c>
      <c r="D3" s="22" t="s">
        <v>68</v>
      </c>
      <c r="E3" s="24" t="s">
        <v>69</v>
      </c>
      <c r="F3" s="24">
        <v>650000</v>
      </c>
      <c r="G3" s="24">
        <v>36</v>
      </c>
      <c r="H3" s="24">
        <v>24</v>
      </c>
      <c r="I3" s="24">
        <v>12</v>
      </c>
      <c r="J3" s="24">
        <v>20480</v>
      </c>
      <c r="K3" s="25" t="s">
        <v>53</v>
      </c>
      <c r="L3" s="20" t="s">
        <v>72</v>
      </c>
    </row>
    <row r="4" spans="1:12">
      <c r="A4" s="22">
        <v>3</v>
      </c>
      <c r="B4" s="23"/>
      <c r="C4" s="22" t="s">
        <v>64</v>
      </c>
      <c r="D4" s="22" t="s">
        <v>65</v>
      </c>
      <c r="E4" s="24" t="s">
        <v>70</v>
      </c>
      <c r="F4" s="24"/>
      <c r="G4" s="24"/>
      <c r="H4" s="24"/>
      <c r="I4" s="24"/>
      <c r="J4" s="24">
        <v>15808</v>
      </c>
      <c r="K4" s="25" t="s">
        <v>24</v>
      </c>
    </row>
    <row r="5" spans="1:12">
      <c r="A5" s="26"/>
      <c r="B5" s="22"/>
      <c r="C5" s="22"/>
      <c r="D5" s="22"/>
      <c r="E5" s="23"/>
      <c r="F5" s="22"/>
      <c r="G5" s="22"/>
      <c r="H5" s="22"/>
      <c r="I5" s="22"/>
      <c r="J5" s="22"/>
      <c r="K5" s="27">
        <f>SUMIF(K2:K4,"Y",J2:J4)</f>
        <v>15808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9" t="s">
        <v>25</v>
      </c>
      <c r="B1" s="59"/>
      <c r="C1" s="2"/>
    </row>
    <row r="2" spans="1:6" ht="14.25" customHeight="1">
      <c r="A2" s="59" t="s">
        <v>26</v>
      </c>
      <c r="B2" s="59"/>
      <c r="C2" s="2"/>
    </row>
    <row r="5" spans="1:6" ht="27">
      <c r="A5" s="3" t="s">
        <v>13</v>
      </c>
      <c r="B5" s="4" t="s">
        <v>27</v>
      </c>
      <c r="C5" s="4" t="s">
        <v>28</v>
      </c>
      <c r="D5" s="5" t="s">
        <v>29</v>
      </c>
      <c r="E5" s="1" t="s">
        <v>30</v>
      </c>
      <c r="F5" s="1" t="s">
        <v>31</v>
      </c>
    </row>
    <row r="6" spans="1:6" ht="40.5">
      <c r="A6" s="6">
        <v>1</v>
      </c>
      <c r="B6" s="7" t="s">
        <v>32</v>
      </c>
      <c r="C6" s="8" t="s">
        <v>33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34</v>
      </c>
      <c r="C7" s="8" t="s">
        <v>35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36</v>
      </c>
      <c r="C8" s="8" t="s">
        <v>37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38</v>
      </c>
      <c r="C9" s="12" t="s">
        <v>39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40</v>
      </c>
      <c r="C10" s="8" t="s">
        <v>41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42</v>
      </c>
      <c r="C11" s="14" t="s">
        <v>43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44</v>
      </c>
      <c r="C12" s="15" t="s">
        <v>45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46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2020-06-12T09:21:28Z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