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J15" i="6"/>
  <c r="J13"/>
  <c r="I13"/>
  <c r="H13"/>
  <c r="G13"/>
  <c r="F13"/>
  <c r="E13"/>
  <c r="D13"/>
  <c r="D10" i="1" l="1"/>
  <c r="D11"/>
  <c r="D3"/>
  <c r="D4"/>
  <c r="D5"/>
  <c r="D6"/>
  <c r="D7"/>
  <c r="D8"/>
  <c r="F6"/>
  <c r="F8" l="1"/>
  <c r="F11"/>
  <c r="F5"/>
  <c r="F10"/>
  <c r="F19"/>
  <c r="J7" i="2" l="1"/>
  <c r="F14" i="1" s="1"/>
  <c r="F3"/>
  <c r="F4"/>
  <c r="F6" i="5"/>
  <c r="F7"/>
  <c r="F13" s="1"/>
  <c r="F8"/>
  <c r="F9"/>
  <c r="F10"/>
  <c r="F11"/>
  <c r="F12"/>
  <c r="E13"/>
  <c r="F7" i="1" l="1"/>
  <c r="F12" s="1"/>
  <c r="F13" l="1"/>
  <c r="F16" s="1"/>
  <c r="F20" s="1"/>
</calcChain>
</file>

<file path=xl/sharedStrings.xml><?xml version="1.0" encoding="utf-8"?>
<sst xmlns="http://schemas.openxmlformats.org/spreadsheetml/2006/main" count="94" uniqueCount="82">
  <si>
    <t xml:space="preserve">FINANCIAL YEAR </t>
  </si>
  <si>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</si>
  <si>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</si>
  <si>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</si>
  <si>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</si>
  <si>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</si>
  <si>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</si>
  <si>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</si>
  <si>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</si>
  <si>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</si>
  <si>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</si>
  <si>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</si>
  <si>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</si>
  <si>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</si>
  <si>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</si>
  <si>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</si>
  <si>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</si>
  <si>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</si>
  <si>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</si>
  <si>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</si>
  <si>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</si>
  <si>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</si>
  <si>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</si>
  <si>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</si>
  <si>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</si>
  <si>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</si>
  <si>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</si>
  <si>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</si>
  <si>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</si>
  <si>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</si>
  <si>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</si>
  <si>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</si>
  <si>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</si>
  <si>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</si>
  <si>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</si>
  <si>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</si>
  <si>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</si>
  <si>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</si>
  <si>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</si>
  <si>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</si>
  <si>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</si>
  <si>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</si>
  <si>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</si>
  <si>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</si>
  <si>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</si>
  <si>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</si>
  <si>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</si>
  <si>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</si>
  <si>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</si>
  <si>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DOD</t>
  </si>
  <si>
    <t>Paid</t>
  </si>
  <si>
    <t>n</t>
  </si>
  <si>
    <t>Interest On Car Loan</t>
  </si>
  <si>
    <t>Bank Interest</t>
  </si>
  <si>
    <t>y</t>
  </si>
  <si>
    <t>Haig Dot Clothing Co.</t>
  </si>
  <si>
    <t>2018-19</t>
  </si>
  <si>
    <t>2017-18</t>
  </si>
  <si>
    <t>Haig Dot Clothing Co. (Prop. Harsh Sharma)</t>
  </si>
  <si>
    <t>Sham Lal Sharma</t>
  </si>
  <si>
    <t>Punjab National Bank</t>
  </si>
  <si>
    <t>LALUD00036201616</t>
  </si>
  <si>
    <t>Harsh Sharma</t>
  </si>
  <si>
    <t>ICICI Bank</t>
  </si>
  <si>
    <t>Car Loan</t>
  </si>
  <si>
    <t>MOR002300457733</t>
  </si>
  <si>
    <t>Haig Dot Clothing Co</t>
  </si>
  <si>
    <t>Yes Bank</t>
  </si>
  <si>
    <t>Mortagage Loan</t>
  </si>
  <si>
    <t>May</t>
  </si>
  <si>
    <t>June</t>
  </si>
  <si>
    <t>July</t>
  </si>
  <si>
    <t>Aug</t>
  </si>
  <si>
    <t>7th</t>
  </si>
  <si>
    <t>14th</t>
  </si>
  <si>
    <t>21st</t>
  </si>
  <si>
    <t>28th</t>
  </si>
  <si>
    <t>No of Cr.</t>
  </si>
  <si>
    <t>Yes Bank (A/c No. 039061900009230</t>
  </si>
  <si>
    <t>Sept</t>
  </si>
  <si>
    <t>Oct</t>
  </si>
  <si>
    <t>Eligibilty In Lacs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</si>
</sst>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2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65" fontId="8" fillId="4" borderId="6" xfId="1" applyNumberFormat="1" applyFont="1" applyFill="1" applyBorder="1" applyAlignment="1" applyProtection="1">
      <alignment horizontal="left"/>
    </xf>
    <xf numFmtId="165" fontId="8" fillId="2" borderId="5" xfId="1" applyNumberFormat="1" applyFont="1" applyFill="1" applyBorder="1" applyAlignment="1" applyProtection="1">
      <alignment horizontal="left"/>
    </xf>
    <xf numFmtId="165" fontId="8" fillId="0" borderId="1" xfId="1" applyNumberFormat="1" applyFont="1" applyFill="1" applyBorder="1" applyAlignment="1" applyProtection="1">
      <alignment horizontal="left"/>
    </xf>
    <xf numFmtId="0" fontId="9" fillId="3" borderId="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10" fillId="2" borderId="7" xfId="0" applyNumberFormat="1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left"/>
    </xf>
    <xf numFmtId="0" fontId="8" fillId="2" borderId="0" xfId="3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/>
    </xf>
    <xf numFmtId="166" fontId="8" fillId="2" borderId="5" xfId="1" applyNumberFormat="1" applyFont="1" applyFill="1" applyBorder="1" applyAlignment="1" applyProtection="1">
      <alignment horizontal="left"/>
    </xf>
    <xf numFmtId="166" fontId="8" fillId="0" borderId="5" xfId="1" applyNumberFormat="1" applyFont="1" applyFill="1" applyBorder="1" applyAlignment="1" applyProtection="1">
      <alignment horizontal="left"/>
    </xf>
    <xf numFmtId="9" fontId="8" fillId="2" borderId="5" xfId="1" applyNumberFormat="1" applyFont="1" applyFill="1" applyBorder="1" applyAlignment="1" applyProtection="1">
      <alignment horizontal="left"/>
    </xf>
    <xf numFmtId="164" fontId="8" fillId="4" borderId="7" xfId="1" applyFont="1" applyFill="1" applyBorder="1" applyAlignment="1" applyProtection="1">
      <alignment horizontal="left"/>
    </xf>
    <xf numFmtId="0" fontId="8" fillId="4" borderId="8" xfId="0" applyNumberFormat="1" applyFont="1" applyFill="1" applyBorder="1" applyAlignment="1">
      <alignment horizontal="left"/>
    </xf>
    <xf numFmtId="0" fontId="8" fillId="4" borderId="9" xfId="0" applyNumberFormat="1" applyFont="1" applyFill="1" applyBorder="1" applyAlignment="1">
      <alignment horizontal="left"/>
    </xf>
    <xf numFmtId="0" fontId="8" fillId="4" borderId="10" xfId="0" applyNumberFormat="1" applyFont="1" applyFill="1" applyBorder="1" applyAlignment="1">
      <alignment horizontal="left"/>
    </xf>
    <xf numFmtId="167" fontId="8" fillId="4" borderId="7" xfId="1" applyNumberFormat="1" applyFont="1" applyFill="1" applyBorder="1" applyAlignment="1" applyProtection="1">
      <alignment horizontal="left"/>
    </xf>
    <xf numFmtId="0" fontId="8" fillId="0" borderId="2" xfId="0" applyNumberFormat="1" applyFont="1" applyFill="1" applyBorder="1" applyAlignment="1">
      <alignment horizontal="left"/>
    </xf>
    <xf numFmtId="0" fontId="8" fillId="0" borderId="3" xfId="0" applyNumberFormat="1" applyFont="1" applyFill="1" applyBorder="1" applyAlignment="1">
      <alignment horizontal="left"/>
    </xf>
    <xf numFmtId="0" fontId="8" fillId="0" borderId="4" xfId="0" applyNumberFormat="1" applyFont="1" applyFill="1" applyBorder="1" applyAlignment="1">
      <alignment horizontal="left"/>
    </xf>
    <xf numFmtId="167" fontId="8" fillId="4" borderId="1" xfId="1" applyNumberFormat="1" applyFont="1" applyFill="1" applyBorder="1" applyAlignment="1" applyProtection="1">
      <alignment horizontal="left"/>
    </xf>
    <xf numFmtId="165" fontId="8" fillId="2" borderId="1" xfId="1" applyNumberFormat="1" applyFont="1" applyFill="1" applyBorder="1" applyAlignment="1" applyProtection="1">
      <alignment horizontal="left"/>
    </xf>
    <xf numFmtId="165" fontId="8" fillId="0" borderId="2" xfId="1" applyNumberFormat="1" applyFont="1" applyFill="1" applyBorder="1" applyAlignment="1" applyProtection="1">
      <alignment horizontal="left"/>
    </xf>
    <xf numFmtId="165" fontId="8" fillId="0" borderId="3" xfId="1" applyNumberFormat="1" applyFont="1" applyFill="1" applyBorder="1" applyAlignment="1" applyProtection="1">
      <alignment horizontal="left"/>
    </xf>
    <xf numFmtId="165" fontId="8" fillId="0" borderId="4" xfId="1" applyNumberFormat="1" applyFont="1" applyFill="1" applyBorder="1" applyAlignment="1" applyProtection="1">
      <alignment horizontal="left"/>
    </xf>
    <xf numFmtId="10" fontId="8" fillId="0" borderId="1" xfId="1" applyNumberFormat="1" applyFont="1" applyFill="1" applyBorder="1" applyAlignment="1" applyProtection="1">
      <alignment horizontal="left"/>
    </xf>
    <xf numFmtId="165" fontId="8" fillId="4" borderId="1" xfId="1" applyNumberFormat="1" applyFont="1" applyFill="1" applyBorder="1" applyAlignment="1" applyProtection="1">
      <alignment horizontal="left"/>
    </xf>
    <xf numFmtId="2" fontId="8" fillId="4" borderId="1" xfId="4" applyNumberFormat="1" applyFont="1" applyFill="1" applyBorder="1" applyAlignment="1" applyProtection="1">
      <alignment horizontal="left"/>
    </xf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11" fillId="0" borderId="0" xfId="0" applyFont="1" applyBorder="1" applyAlignment="1">
      <alignment horizontal="center"/>
    </xf>
    <xf numFmtId="0" fontId="11" fillId="0" borderId="0" xfId="0" applyFont="1" applyAlignment="1"/>
    <xf numFmtId="0" fontId="10" fillId="0" borderId="5" xfId="0" applyFont="1" applyFill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164" fontId="8" fillId="4" borderId="1" xfId="4" applyNumberFormat="1" applyFont="1" applyFill="1" applyBorder="1" applyAlignment="1" applyProtection="1">
      <alignment horizontal="left"/>
    </xf>
    <xf numFmtId="1" fontId="10" fillId="7" borderId="5" xfId="0" applyNumberFormat="1" applyFont="1" applyFill="1" applyBorder="1" applyAlignment="1">
      <alignment horizontal="center" vertical="center"/>
    </xf>
    <xf numFmtId="165" fontId="8" fillId="3" borderId="2" xfId="1" applyNumberFormat="1" applyFont="1" applyFill="1" applyBorder="1" applyAlignment="1" applyProtection="1">
      <alignment horizontal="center"/>
    </xf>
    <xf numFmtId="165" fontId="8" fillId="3" borderId="4" xfId="1" applyNumberFormat="1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2" fillId="8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3" fillId="9" borderId="5" xfId="0" applyFont="1" applyFill="1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0"/>
  <sheetViews>
    <sheetView tabSelected="1" zoomScale="130" zoomScaleNormal="130" workbookViewId="0">
      <selection activeCell="G18" sqref="G18"/>
    </sheetView>
  </sheetViews>
  <sheetFormatPr defaultColWidth="31.28515625" defaultRowHeight="12"/>
  <cols>
    <col min="1" max="1" width="35.140625" style="51" customWidth="1"/>
    <col min="2" max="2" width="12.42578125" style="51" customWidth="1"/>
    <col min="3" max="3" width="10" style="51" bestFit="1" customWidth="1"/>
    <col min="4" max="4" width="14.140625" style="51" customWidth="1"/>
    <col min="5" max="5" width="13.85546875" style="51" customWidth="1"/>
    <col min="6" max="6" width="17.85546875" style="51" customWidth="1"/>
    <col min="7" max="7" width="12.28515625" style="51" customWidth="1"/>
    <col min="8" max="8" width="14.7109375" style="51" customWidth="1"/>
    <col min="9" max="9" width="11.85546875" style="51" customWidth="1"/>
    <col min="10" max="10" width="14.5703125" style="51" customWidth="1"/>
    <col min="11" max="12" width="13.140625" style="51" customWidth="1"/>
    <col min="13" max="13" width="13.7109375" style="51" customWidth="1"/>
    <col min="14" max="14" width="14.140625" style="51" customWidth="1"/>
    <col min="15" max="15" width="11.85546875" style="51" customWidth="1"/>
    <col min="16" max="16" width="12" style="51" customWidth="1"/>
    <col min="17" max="17" width="11" style="51" customWidth="1"/>
    <col min="18" max="18" width="11.5703125" style="51" customWidth="1"/>
    <col min="19" max="19" width="12" style="51" customWidth="1"/>
    <col min="20" max="237" width="31.28515625" style="51"/>
    <col min="238" max="245" width="31.28515625" style="52"/>
    <col min="246" max="247" width="31.28515625" style="53"/>
    <col min="248" max="16384" width="31.28515625" style="30"/>
  </cols>
  <sheetData>
    <row r="1" spans="1:247" ht="10.5" customHeight="1">
      <c r="A1" s="27" t="s">
        <v>55</v>
      </c>
      <c r="B1" s="61" t="s">
        <v>0</v>
      </c>
      <c r="C1" s="62"/>
      <c r="D1" s="27" t="s">
        <v>1</v>
      </c>
      <c r="E1" s="27"/>
      <c r="F1" s="27" t="s">
        <v>49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9"/>
      <c r="IE1" s="29"/>
      <c r="IF1" s="29"/>
      <c r="IG1" s="29"/>
      <c r="IH1" s="29"/>
      <c r="II1" s="29"/>
      <c r="IJ1" s="29"/>
      <c r="IK1" s="29"/>
      <c r="IL1" s="30"/>
      <c r="IM1" s="30"/>
    </row>
    <row r="2" spans="1:247" ht="10.5" customHeight="1">
      <c r="A2" s="20" t="s">
        <v>58</v>
      </c>
      <c r="B2" s="20" t="s">
        <v>56</v>
      </c>
      <c r="C2" s="20" t="s">
        <v>57</v>
      </c>
      <c r="D2" s="20" t="s">
        <v>33</v>
      </c>
      <c r="E2" s="31" t="s">
        <v>2</v>
      </c>
      <c r="F2" s="20" t="s">
        <v>34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9"/>
      <c r="IE2" s="29"/>
      <c r="IF2" s="29"/>
      <c r="IG2" s="29"/>
      <c r="IH2" s="29"/>
      <c r="II2" s="29"/>
      <c r="IJ2" s="29"/>
      <c r="IK2" s="29"/>
      <c r="IL2" s="30"/>
      <c r="IM2" s="30"/>
    </row>
    <row r="3" spans="1:247" ht="10.5" customHeight="1">
      <c r="A3" s="21" t="s">
        <v>45</v>
      </c>
      <c r="B3" s="32">
        <v>322404.21999999997</v>
      </c>
      <c r="C3" s="33">
        <v>468015.58</v>
      </c>
      <c r="D3" s="21">
        <f t="shared" ref="D3:D8" si="0">AVERAGE(B3:C3)</f>
        <v>395209.9</v>
      </c>
      <c r="E3" s="34">
        <v>1</v>
      </c>
      <c r="F3" s="21">
        <f t="shared" ref="F3:F7" si="1">E3*D3</f>
        <v>395209.9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9"/>
      <c r="IE3" s="29"/>
      <c r="IF3" s="29"/>
      <c r="IG3" s="29"/>
      <c r="IH3" s="29"/>
      <c r="II3" s="29"/>
      <c r="IJ3" s="29"/>
      <c r="IK3" s="29"/>
      <c r="IL3" s="30"/>
      <c r="IM3" s="30"/>
    </row>
    <row r="4" spans="1:247" ht="10.5" customHeight="1">
      <c r="A4" s="21" t="s">
        <v>46</v>
      </c>
      <c r="B4" s="32">
        <v>472280.8</v>
      </c>
      <c r="C4" s="33">
        <v>467891.11</v>
      </c>
      <c r="D4" s="21">
        <f t="shared" si="0"/>
        <v>470085.95499999996</v>
      </c>
      <c r="E4" s="34">
        <v>1</v>
      </c>
      <c r="F4" s="21">
        <f t="shared" si="1"/>
        <v>470085.95499999996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9"/>
      <c r="IB4" s="29"/>
      <c r="IC4" s="29"/>
      <c r="ID4" s="29"/>
      <c r="IE4" s="29"/>
      <c r="IF4" s="29"/>
      <c r="IG4" s="29"/>
      <c r="IH4" s="29"/>
      <c r="II4" s="30"/>
      <c r="IJ4" s="30"/>
      <c r="IK4" s="30"/>
      <c r="IL4" s="30"/>
      <c r="IM4" s="30"/>
    </row>
    <row r="5" spans="1:247" ht="10.5" customHeight="1">
      <c r="A5" s="21" t="s">
        <v>53</v>
      </c>
      <c r="B5" s="32">
        <v>605431.92000000004</v>
      </c>
      <c r="C5" s="33">
        <v>572888</v>
      </c>
      <c r="D5" s="21">
        <f t="shared" si="0"/>
        <v>589159.96</v>
      </c>
      <c r="E5" s="34">
        <v>0</v>
      </c>
      <c r="F5" s="21">
        <f t="shared" ref="F5:F6" si="2">E5*D5</f>
        <v>0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9"/>
      <c r="IB5" s="29"/>
      <c r="IC5" s="29"/>
      <c r="ID5" s="29"/>
      <c r="IE5" s="29"/>
      <c r="IF5" s="29"/>
      <c r="IG5" s="29"/>
      <c r="IH5" s="29"/>
      <c r="II5" s="30"/>
      <c r="IJ5" s="30"/>
      <c r="IK5" s="30"/>
      <c r="IL5" s="30"/>
      <c r="IM5" s="30"/>
    </row>
    <row r="6" spans="1:247" ht="10.5" customHeight="1">
      <c r="A6" s="21" t="s">
        <v>52</v>
      </c>
      <c r="B6" s="32">
        <v>36717.1</v>
      </c>
      <c r="C6" s="33">
        <v>0</v>
      </c>
      <c r="D6" s="21">
        <f t="shared" si="0"/>
        <v>18358.55</v>
      </c>
      <c r="E6" s="34">
        <v>1</v>
      </c>
      <c r="F6" s="21">
        <f t="shared" si="2"/>
        <v>18358.55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9"/>
      <c r="IB6" s="29"/>
      <c r="IC6" s="29"/>
      <c r="ID6" s="29"/>
      <c r="IE6" s="29"/>
      <c r="IF6" s="29"/>
      <c r="IG6" s="29"/>
      <c r="IH6" s="29"/>
      <c r="II6" s="30"/>
      <c r="IJ6" s="30"/>
      <c r="IK6" s="30"/>
      <c r="IL6" s="30"/>
      <c r="IM6" s="30"/>
    </row>
    <row r="7" spans="1:247" ht="10.5" customHeight="1">
      <c r="A7" s="21" t="s">
        <v>48</v>
      </c>
      <c r="B7" s="32">
        <v>0</v>
      </c>
      <c r="C7" s="33">
        <v>120000</v>
      </c>
      <c r="D7" s="21">
        <f t="shared" si="0"/>
        <v>60000</v>
      </c>
      <c r="E7" s="34">
        <v>0.5</v>
      </c>
      <c r="F7" s="21">
        <f t="shared" si="1"/>
        <v>30000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9"/>
      <c r="IB7" s="29"/>
      <c r="IC7" s="29"/>
      <c r="ID7" s="29"/>
      <c r="IE7" s="29"/>
      <c r="IF7" s="29"/>
      <c r="IG7" s="29"/>
      <c r="IH7" s="29"/>
      <c r="II7" s="30"/>
      <c r="IJ7" s="30"/>
      <c r="IK7" s="30"/>
      <c r="IL7" s="30"/>
      <c r="IM7" s="30"/>
    </row>
    <row r="8" spans="1:247" ht="10.5" customHeight="1">
      <c r="A8" s="21" t="s">
        <v>35</v>
      </c>
      <c r="B8" s="32">
        <v>0</v>
      </c>
      <c r="C8" s="32">
        <v>0</v>
      </c>
      <c r="D8" s="21">
        <f t="shared" si="0"/>
        <v>0</v>
      </c>
      <c r="E8" s="34">
        <v>1</v>
      </c>
      <c r="F8" s="21">
        <f>E8*D8</f>
        <v>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9"/>
      <c r="IB8" s="29"/>
      <c r="IC8" s="29"/>
      <c r="ID8" s="29"/>
      <c r="IE8" s="29"/>
      <c r="IF8" s="29"/>
      <c r="IG8" s="29"/>
      <c r="IH8" s="29"/>
      <c r="II8" s="30"/>
      <c r="IJ8" s="30"/>
      <c r="IK8" s="30"/>
      <c r="IL8" s="30"/>
      <c r="IM8" s="30"/>
    </row>
    <row r="9" spans="1:247" ht="10.5" customHeight="1">
      <c r="A9" s="20" t="s">
        <v>59</v>
      </c>
      <c r="B9" s="20" t="s">
        <v>56</v>
      </c>
      <c r="C9" s="20" t="s">
        <v>57</v>
      </c>
      <c r="D9" s="20" t="s">
        <v>33</v>
      </c>
      <c r="E9" s="31" t="s">
        <v>2</v>
      </c>
      <c r="F9" s="20" t="s">
        <v>34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9"/>
      <c r="IB9" s="29"/>
      <c r="IC9" s="29"/>
      <c r="ID9" s="29"/>
      <c r="IE9" s="29"/>
      <c r="IF9" s="29"/>
      <c r="IG9" s="29"/>
      <c r="IH9" s="29"/>
      <c r="II9" s="30"/>
      <c r="IJ9" s="30"/>
      <c r="IK9" s="30"/>
      <c r="IL9" s="30"/>
      <c r="IM9" s="30"/>
    </row>
    <row r="10" spans="1:247" ht="10.5" customHeight="1">
      <c r="A10" s="21" t="s">
        <v>48</v>
      </c>
      <c r="B10" s="32">
        <v>472169</v>
      </c>
      <c r="C10" s="33">
        <v>472951</v>
      </c>
      <c r="D10" s="21">
        <f>AVERAGE(B10:C10)</f>
        <v>472560</v>
      </c>
      <c r="E10" s="34">
        <v>0.5</v>
      </c>
      <c r="F10" s="21">
        <f t="shared" ref="F10:F11" si="3">E10*D10</f>
        <v>236280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9"/>
      <c r="IE10" s="29"/>
      <c r="IF10" s="29"/>
      <c r="IG10" s="29"/>
      <c r="IH10" s="29"/>
      <c r="II10" s="29"/>
      <c r="IJ10" s="29"/>
      <c r="IK10" s="29"/>
      <c r="IL10" s="30"/>
      <c r="IM10" s="30"/>
    </row>
    <row r="11" spans="1:247" ht="10.5" customHeight="1">
      <c r="A11" s="21" t="s">
        <v>35</v>
      </c>
      <c r="B11" s="32">
        <v>-6353</v>
      </c>
      <c r="C11" s="32">
        <v>-8783</v>
      </c>
      <c r="D11" s="21">
        <f>AVERAGE(B11:C11)</f>
        <v>-7568</v>
      </c>
      <c r="E11" s="34">
        <v>1</v>
      </c>
      <c r="F11" s="21">
        <f t="shared" si="3"/>
        <v>-7568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9"/>
      <c r="IE11" s="29"/>
      <c r="IF11" s="29"/>
      <c r="IG11" s="29"/>
      <c r="IH11" s="29"/>
      <c r="II11" s="29"/>
      <c r="IJ11" s="29"/>
      <c r="IK11" s="29"/>
      <c r="IL11" s="30"/>
      <c r="IM11" s="30"/>
    </row>
    <row r="12" spans="1:247" ht="10.5" customHeight="1">
      <c r="A12" s="35" t="s">
        <v>36</v>
      </c>
      <c r="B12" s="36"/>
      <c r="C12" s="37"/>
      <c r="D12" s="37"/>
      <c r="E12" s="38"/>
      <c r="F12" s="39">
        <f>+SUM(F3:F11)</f>
        <v>1142366.405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9"/>
      <c r="IE12" s="29"/>
      <c r="IF12" s="29"/>
      <c r="IG12" s="29"/>
      <c r="IH12" s="29"/>
      <c r="II12" s="29"/>
      <c r="IJ12" s="29"/>
      <c r="IK12" s="29"/>
      <c r="IL12" s="30"/>
      <c r="IM12" s="30"/>
    </row>
    <row r="13" spans="1:247" ht="10.5" customHeight="1">
      <c r="A13" s="22" t="s">
        <v>37</v>
      </c>
      <c r="B13" s="40"/>
      <c r="C13" s="41"/>
      <c r="D13" s="41"/>
      <c r="E13" s="42"/>
      <c r="F13" s="43">
        <f>F12/12</f>
        <v>95197.200416666674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9"/>
      <c r="IE13" s="29"/>
      <c r="IF13" s="29"/>
      <c r="IG13" s="29"/>
      <c r="IH13" s="29"/>
      <c r="II13" s="29"/>
      <c r="IJ13" s="29"/>
      <c r="IK13" s="29"/>
      <c r="IL13" s="30"/>
      <c r="IM13" s="30"/>
    </row>
    <row r="14" spans="1:247" ht="10.5" customHeight="1">
      <c r="A14" s="22" t="s">
        <v>38</v>
      </c>
      <c r="B14" s="40"/>
      <c r="C14" s="41"/>
      <c r="D14" s="41"/>
      <c r="E14" s="42"/>
      <c r="F14" s="44">
        <f>RTR!J7</f>
        <v>10319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9"/>
      <c r="IE14" s="29"/>
      <c r="IF14" s="29"/>
      <c r="IG14" s="29"/>
      <c r="IH14" s="29"/>
      <c r="II14" s="29"/>
      <c r="IJ14" s="29"/>
      <c r="IK14" s="29"/>
      <c r="IL14" s="30"/>
      <c r="IM14" s="30"/>
    </row>
    <row r="15" spans="1:247" ht="10.5" customHeight="1">
      <c r="A15" s="22" t="s">
        <v>39</v>
      </c>
      <c r="B15" s="45"/>
      <c r="C15" s="46"/>
      <c r="D15" s="46"/>
      <c r="E15" s="47"/>
      <c r="F15" s="48">
        <v>1.5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9"/>
      <c r="IE15" s="29"/>
      <c r="IF15" s="29"/>
      <c r="IG15" s="29"/>
      <c r="IH15" s="29"/>
      <c r="II15" s="29"/>
      <c r="IJ15" s="29"/>
      <c r="IK15" s="29"/>
      <c r="IL15" s="30"/>
      <c r="IM15" s="30"/>
    </row>
    <row r="16" spans="1:247" ht="10.5" customHeight="1">
      <c r="A16" s="22" t="s">
        <v>40</v>
      </c>
      <c r="B16" s="40"/>
      <c r="C16" s="41"/>
      <c r="D16" s="41"/>
      <c r="E16" s="42"/>
      <c r="F16" s="49">
        <f>(F13*F15)-F14</f>
        <v>132476.800625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9"/>
      <c r="IE16" s="29"/>
      <c r="IF16" s="29"/>
      <c r="IG16" s="29"/>
      <c r="IH16" s="29"/>
      <c r="II16" s="29"/>
      <c r="IJ16" s="29"/>
      <c r="IK16" s="29"/>
      <c r="IL16" s="30"/>
      <c r="IM16" s="30"/>
    </row>
    <row r="17" spans="1:247" ht="10.5" customHeight="1">
      <c r="A17" s="22" t="s">
        <v>41</v>
      </c>
      <c r="B17" s="40"/>
      <c r="C17" s="41"/>
      <c r="D17" s="41"/>
      <c r="E17" s="42"/>
      <c r="F17" s="22">
        <v>180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9"/>
      <c r="IE17" s="29"/>
      <c r="IF17" s="29"/>
      <c r="IG17" s="29"/>
      <c r="IH17" s="29"/>
      <c r="II17" s="29"/>
      <c r="IJ17" s="29"/>
      <c r="IK17" s="29"/>
      <c r="IL17" s="30"/>
      <c r="IM17" s="30"/>
    </row>
    <row r="18" spans="1:247" ht="10.5" customHeight="1">
      <c r="A18" s="22" t="s">
        <v>42</v>
      </c>
      <c r="B18" s="40"/>
      <c r="C18" s="41"/>
      <c r="D18" s="41"/>
      <c r="E18" s="42"/>
      <c r="F18" s="48">
        <v>0.1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9"/>
      <c r="IE18" s="29"/>
      <c r="IF18" s="29"/>
      <c r="IG18" s="29"/>
      <c r="IH18" s="29"/>
      <c r="II18" s="29"/>
      <c r="IJ18" s="29"/>
      <c r="IK18" s="29"/>
      <c r="IL18" s="30"/>
      <c r="IM18" s="30"/>
    </row>
    <row r="19" spans="1:247" ht="10.5" customHeight="1">
      <c r="A19" s="22" t="s">
        <v>43</v>
      </c>
      <c r="B19" s="40"/>
      <c r="C19" s="41"/>
      <c r="D19" s="41"/>
      <c r="E19" s="42"/>
      <c r="F19" s="50">
        <f>PMT(F18/12,F17,-100000)</f>
        <v>1074.6051177081183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9"/>
      <c r="IE19" s="29"/>
      <c r="IF19" s="29"/>
      <c r="IG19" s="29"/>
      <c r="IH19" s="29"/>
      <c r="II19" s="29"/>
      <c r="IJ19" s="29"/>
      <c r="IK19" s="29"/>
      <c r="IL19" s="30"/>
      <c r="IM19" s="30"/>
    </row>
    <row r="20" spans="1:247" ht="10.5" customHeight="1">
      <c r="A20" s="22" t="s">
        <v>44</v>
      </c>
      <c r="B20" s="40"/>
      <c r="C20" s="41"/>
      <c r="D20" s="41"/>
      <c r="E20" s="42"/>
      <c r="F20" s="59">
        <f>F16/F19</f>
        <v>123.27951769626975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9"/>
      <c r="IE20" s="29"/>
      <c r="IF20" s="29"/>
      <c r="IG20" s="29"/>
      <c r="IH20" s="29"/>
      <c r="II20" s="29"/>
      <c r="IJ20" s="29"/>
      <c r="IK20" s="29"/>
      <c r="IL20" s="30"/>
      <c r="IM20" s="30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M7"/>
  <sheetViews>
    <sheetView zoomScale="136" zoomScaleNormal="136" workbookViewId="0">
      <selection activeCell="I13" sqref="I13"/>
    </sheetView>
  </sheetViews>
  <sheetFormatPr defaultColWidth="22.140625" defaultRowHeight="8.25" customHeight="1"/>
  <cols>
    <col min="1" max="1" width="5.42578125" style="24" customWidth="1"/>
    <col min="2" max="2" width="14.7109375" style="24" bestFit="1" customWidth="1"/>
    <col min="3" max="3" width="14.5703125" style="24" bestFit="1" customWidth="1"/>
    <col min="4" max="4" width="15.42578125" style="24" bestFit="1" customWidth="1"/>
    <col min="5" max="5" width="11.85546875" style="24" bestFit="1" customWidth="1"/>
    <col min="6" max="6" width="9.140625" style="24" bestFit="1" customWidth="1"/>
    <col min="7" max="7" width="5.7109375" style="24" bestFit="1" customWidth="1"/>
    <col min="8" max="8" width="4" style="24" bestFit="1" customWidth="1"/>
    <col min="9" max="9" width="6.42578125" style="24" bestFit="1" customWidth="1"/>
    <col min="10" max="10" width="11.42578125" style="24" bestFit="1" customWidth="1"/>
    <col min="11" max="247" width="22.140625" style="24"/>
    <col min="248" max="16384" width="22.140625" style="25"/>
  </cols>
  <sheetData>
    <row r="1" spans="1:247" ht="8.25" customHeight="1">
      <c r="A1" s="23" t="s">
        <v>3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50</v>
      </c>
      <c r="I1" s="23" t="s">
        <v>10</v>
      </c>
      <c r="J1" s="23" t="s">
        <v>47</v>
      </c>
    </row>
    <row r="2" spans="1:247" s="55" customFormat="1" ht="8.25" customHeight="1">
      <c r="A2" s="56">
        <v>1</v>
      </c>
      <c r="B2" s="57">
        <v>46710003648</v>
      </c>
      <c r="C2" s="56"/>
      <c r="D2" s="56" t="s">
        <v>60</v>
      </c>
      <c r="E2" s="57"/>
      <c r="F2" s="58"/>
      <c r="G2" s="57"/>
      <c r="H2" s="57"/>
      <c r="I2" s="57">
        <v>27911</v>
      </c>
      <c r="J2" s="57" t="s">
        <v>51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</row>
    <row r="3" spans="1:247" s="55" customFormat="1" ht="8.25" customHeight="1">
      <c r="A3" s="56">
        <v>2</v>
      </c>
      <c r="B3" s="57" t="s">
        <v>61</v>
      </c>
      <c r="C3" s="56" t="s">
        <v>62</v>
      </c>
      <c r="D3" s="56" t="s">
        <v>63</v>
      </c>
      <c r="E3" s="60" t="s">
        <v>64</v>
      </c>
      <c r="F3" s="58">
        <v>500000</v>
      </c>
      <c r="G3" s="60">
        <v>60</v>
      </c>
      <c r="H3" s="60">
        <v>26</v>
      </c>
      <c r="I3" s="57">
        <v>10319</v>
      </c>
      <c r="J3" s="57" t="s">
        <v>54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</row>
    <row r="4" spans="1:247" s="55" customFormat="1" ht="8.25" customHeight="1">
      <c r="A4" s="56">
        <v>3</v>
      </c>
      <c r="B4" s="57" t="s">
        <v>65</v>
      </c>
      <c r="C4" s="56" t="s">
        <v>66</v>
      </c>
      <c r="D4" s="56" t="s">
        <v>67</v>
      </c>
      <c r="E4" s="60" t="s">
        <v>68</v>
      </c>
      <c r="F4" s="58">
        <v>6170000</v>
      </c>
      <c r="G4" s="60">
        <v>180</v>
      </c>
      <c r="H4" s="60">
        <v>10</v>
      </c>
      <c r="I4" s="57">
        <v>67060</v>
      </c>
      <c r="J4" s="57" t="s">
        <v>51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</row>
    <row r="5" spans="1:247" ht="8.25" customHeight="1">
      <c r="A5" s="56">
        <v>4</v>
      </c>
      <c r="B5" s="57"/>
      <c r="C5" s="56"/>
      <c r="D5" s="56"/>
      <c r="E5" s="57"/>
      <c r="F5" s="58"/>
      <c r="G5" s="57"/>
      <c r="H5" s="57"/>
      <c r="I5" s="57"/>
      <c r="J5" s="57" t="s">
        <v>54</v>
      </c>
    </row>
    <row r="6" spans="1:247" s="55" customFormat="1" ht="8.25" customHeight="1">
      <c r="A6" s="56">
        <v>5</v>
      </c>
      <c r="B6" s="57"/>
      <c r="C6" s="56"/>
      <c r="D6" s="56"/>
      <c r="E6" s="57"/>
      <c r="F6" s="58"/>
      <c r="G6" s="57"/>
      <c r="H6" s="57"/>
      <c r="I6" s="57"/>
      <c r="J6" s="57" t="s">
        <v>54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</row>
    <row r="7" spans="1:247" ht="8.25" customHeight="1">
      <c r="J7" s="26">
        <f>SUMIF(J2:J6,"Y",I2:I6)</f>
        <v>10319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7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3" t="s">
        <v>11</v>
      </c>
      <c r="B1" s="63"/>
      <c r="C1" s="2"/>
    </row>
    <row r="2" spans="1:6" ht="14.25" customHeight="1">
      <c r="A2" s="63" t="s">
        <v>12</v>
      </c>
      <c r="B2" s="63"/>
      <c r="C2" s="2"/>
    </row>
    <row r="5" spans="1:6" ht="30">
      <c r="A5" s="3" t="s">
        <v>3</v>
      </c>
      <c r="B5" s="4" t="s">
        <v>13</v>
      </c>
      <c r="C5" s="4" t="s">
        <v>14</v>
      </c>
      <c r="D5" s="5" t="s">
        <v>15</v>
      </c>
      <c r="E5" s="1" t="s">
        <v>16</v>
      </c>
      <c r="F5" s="1" t="s">
        <v>17</v>
      </c>
    </row>
    <row r="6" spans="1:6" ht="42.75">
      <c r="A6" s="6">
        <v>1</v>
      </c>
      <c r="B6" s="7" t="s">
        <v>18</v>
      </c>
      <c r="C6" s="8" t="s">
        <v>19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20</v>
      </c>
      <c r="C7" s="8" t="s">
        <v>21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22</v>
      </c>
      <c r="C8" s="8" t="s">
        <v>23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24</v>
      </c>
      <c r="C9" s="12" t="s">
        <v>25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26</v>
      </c>
      <c r="C10" s="8" t="s">
        <v>27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28</v>
      </c>
      <c r="C11" s="14" t="s">
        <v>29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30</v>
      </c>
      <c r="C12" s="15" t="s">
        <v>31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C4:K18"/>
  <sheetViews>
    <sheetView topLeftCell="A7" workbookViewId="0">
      <selection activeCell="O11" sqref="O11"/>
    </sheetView>
  </sheetViews>
  <sheetFormatPr defaultRowHeight="12.75"/>
  <cols>
    <col min="3" max="3" width="19.7109375" customWidth="1"/>
    <col min="4" max="4" width="8.7109375" customWidth="1"/>
  </cols>
  <sheetData>
    <row r="4" spans="3:11">
      <c r="C4" s="64"/>
      <c r="D4" s="64"/>
      <c r="E4" s="64"/>
      <c r="F4" s="64"/>
      <c r="G4" s="64"/>
      <c r="H4" s="64"/>
      <c r="I4" s="64"/>
      <c r="J4" s="64"/>
      <c r="K4" s="65"/>
    </row>
    <row r="5" spans="3:11" ht="21">
      <c r="C5" s="64"/>
      <c r="D5" s="66"/>
      <c r="E5" s="78" t="s">
        <v>66</v>
      </c>
      <c r="F5" s="78"/>
      <c r="G5" s="79"/>
      <c r="H5" s="64"/>
      <c r="I5" s="64"/>
      <c r="J5" s="64"/>
      <c r="K5" s="65"/>
    </row>
    <row r="6" spans="3:11">
      <c r="C6" s="64"/>
      <c r="D6" s="64"/>
      <c r="E6" s="64"/>
      <c r="F6" s="64"/>
      <c r="G6" s="64"/>
      <c r="H6" s="64"/>
      <c r="I6" s="64"/>
      <c r="J6" s="64"/>
      <c r="K6" s="65"/>
    </row>
    <row r="7" spans="3:11" ht="30">
      <c r="C7" s="67" t="s">
        <v>78</v>
      </c>
      <c r="D7" s="69"/>
      <c r="E7" s="68"/>
      <c r="F7" s="68"/>
      <c r="G7" s="69"/>
      <c r="H7" s="64"/>
      <c r="I7" s="64"/>
      <c r="J7" s="64"/>
      <c r="K7" s="65"/>
    </row>
    <row r="8" spans="3:11" ht="15">
      <c r="C8" s="70"/>
      <c r="D8" s="71" t="s">
        <v>69</v>
      </c>
      <c r="E8" s="71" t="s">
        <v>70</v>
      </c>
      <c r="F8" s="71" t="s">
        <v>71</v>
      </c>
      <c r="G8" s="71" t="s">
        <v>72</v>
      </c>
      <c r="H8" s="71" t="s">
        <v>79</v>
      </c>
      <c r="I8" s="71" t="s">
        <v>80</v>
      </c>
      <c r="J8" s="72"/>
      <c r="K8" s="65"/>
    </row>
    <row r="9" spans="3:11" ht="15">
      <c r="C9" s="71" t="s">
        <v>73</v>
      </c>
      <c r="D9" s="73">
        <v>2850.44</v>
      </c>
      <c r="E9" s="73">
        <v>58010.400000000001</v>
      </c>
      <c r="F9" s="72">
        <v>1289.6500000000001</v>
      </c>
      <c r="G9" s="73">
        <v>126727.65</v>
      </c>
      <c r="H9" s="72">
        <v>6093.65</v>
      </c>
      <c r="I9" s="73">
        <v>36320.9</v>
      </c>
      <c r="J9" s="72"/>
      <c r="K9" s="65"/>
    </row>
    <row r="10" spans="3:11" ht="15">
      <c r="C10" s="71" t="s">
        <v>74</v>
      </c>
      <c r="D10" s="73">
        <v>4583</v>
      </c>
      <c r="E10" s="73">
        <v>11511.53</v>
      </c>
      <c r="F10" s="73">
        <v>41289.65</v>
      </c>
      <c r="G10" s="73">
        <v>44679.65</v>
      </c>
      <c r="H10" s="73">
        <v>11280.9</v>
      </c>
      <c r="I10" s="73">
        <v>36320.9</v>
      </c>
      <c r="J10" s="72"/>
      <c r="K10" s="65"/>
    </row>
    <row r="11" spans="3:11" ht="15">
      <c r="C11" s="71" t="s">
        <v>75</v>
      </c>
      <c r="D11" s="73">
        <v>7728.51</v>
      </c>
      <c r="E11" s="73">
        <v>739.69</v>
      </c>
      <c r="F11" s="73">
        <v>6789.65</v>
      </c>
      <c r="G11" s="73">
        <v>2179.65</v>
      </c>
      <c r="H11" s="73">
        <v>5280.9</v>
      </c>
      <c r="I11" s="72">
        <v>29920.9</v>
      </c>
      <c r="J11" s="72"/>
      <c r="K11" s="65"/>
    </row>
    <row r="12" spans="3:11" ht="15">
      <c r="C12" s="71" t="s">
        <v>76</v>
      </c>
      <c r="D12" s="73">
        <v>3942.87</v>
      </c>
      <c r="E12" s="73">
        <v>59016.09</v>
      </c>
      <c r="F12" s="72">
        <v>6789.65</v>
      </c>
      <c r="G12" s="73">
        <v>3753.65</v>
      </c>
      <c r="H12" s="72">
        <v>1280.9000000000001</v>
      </c>
      <c r="I12" s="73">
        <v>198920.9</v>
      </c>
      <c r="J12" s="72"/>
      <c r="K12" s="65"/>
    </row>
    <row r="13" spans="3:11">
      <c r="C13" s="74"/>
      <c r="D13" s="72">
        <f>SUM(D9:D12)</f>
        <v>19104.82</v>
      </c>
      <c r="E13" s="72">
        <f>SUM(E9:E12)</f>
        <v>129277.71</v>
      </c>
      <c r="F13" s="72">
        <f>SUM(F9:F12)</f>
        <v>56158.600000000006</v>
      </c>
      <c r="G13" s="72">
        <f t="shared" ref="G13:I13" si="0">SUM(G9:G12)</f>
        <v>177340.59999999998</v>
      </c>
      <c r="H13" s="72">
        <f>SUM(H9:H12)</f>
        <v>23936.35</v>
      </c>
      <c r="I13" s="72">
        <f t="shared" si="0"/>
        <v>301483.59999999998</v>
      </c>
      <c r="J13" s="81">
        <f>(SUM(D13:I13)/24)</f>
        <v>29470.903333333332</v>
      </c>
      <c r="K13" s="75"/>
    </row>
    <row r="14" spans="3:11" ht="15">
      <c r="C14" s="76" t="s">
        <v>77</v>
      </c>
      <c r="D14" s="72">
        <v>12</v>
      </c>
      <c r="E14" s="72">
        <v>7</v>
      </c>
      <c r="F14" s="72">
        <v>6</v>
      </c>
      <c r="G14" s="72">
        <v>12</v>
      </c>
      <c r="H14" s="72">
        <v>12</v>
      </c>
      <c r="I14" s="72">
        <v>17</v>
      </c>
      <c r="J14" s="77"/>
      <c r="K14" s="75"/>
    </row>
    <row r="15" spans="3:11">
      <c r="C15" s="64"/>
      <c r="D15" s="64"/>
      <c r="E15" s="64"/>
      <c r="F15" s="64"/>
      <c r="G15" s="80" t="s">
        <v>81</v>
      </c>
      <c r="H15" s="80"/>
      <c r="I15" s="80"/>
      <c r="J15" s="81">
        <f>(29470.9+67060+27911)/1074.61</f>
        <v>115.80191883567062</v>
      </c>
      <c r="K15" s="64"/>
    </row>
    <row r="16" spans="3:11">
      <c r="C16" s="64"/>
      <c r="D16" s="64"/>
      <c r="E16" s="64"/>
      <c r="F16" s="64"/>
      <c r="G16" s="65"/>
      <c r="H16" s="64"/>
      <c r="I16" s="64"/>
      <c r="J16" s="64"/>
      <c r="K16" s="64"/>
    </row>
    <row r="17" spans="3:11">
      <c r="C17" s="64"/>
      <c r="D17" s="64"/>
      <c r="E17" s="64"/>
      <c r="F17" s="64"/>
      <c r="G17" s="64"/>
      <c r="H17" s="64"/>
      <c r="I17" s="64"/>
      <c r="J17" s="64"/>
      <c r="K17" s="65"/>
    </row>
    <row r="18" spans="3:11">
      <c r="C18" s="64"/>
      <c r="D18" s="64"/>
      <c r="E18" s="64"/>
      <c r="F18" s="64"/>
      <c r="G18" s="64"/>
      <c r="H18" s="64"/>
      <c r="I18" s="64"/>
      <c r="J18" s="64"/>
      <c r="K18" s="64"/>
    </row>
  </sheetData>
  <mergeCells count="1">
    <mergeCell ref="G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2019-07-18T09:46:33Z</cp:lastPrinted>
  <dcterms:created xsi:type="dcterms:W3CDTF">2015-09-25T09:25:31Z</dcterms:created>
  <dcterms:modified xsi:type="dcterms:W3CDTF">2019-11-14T08:29:39Z</dcterms:modified>
</cp:coreProperties>
</file>