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abh\"/>
    </mc:Choice>
  </mc:AlternateContent>
  <bookViews>
    <workbookView xWindow="0" yWindow="0" windowWidth="20490" windowHeight="7755"/>
  </bookViews>
  <sheets>
    <sheet name="Eligibility" sheetId="1" r:id="rId1"/>
    <sheet name="RTR" sheetId="2" r:id="rId2"/>
    <sheet name="Banking" sheetId="6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I6" i="2" l="1"/>
  <c r="I5" i="2"/>
  <c r="I4" i="2"/>
  <c r="I3" i="2"/>
  <c r="I2" i="2"/>
  <c r="H13" i="6"/>
  <c r="G11" i="6"/>
  <c r="F11" i="6"/>
  <c r="E11" i="6"/>
  <c r="D11" i="6"/>
  <c r="C11" i="6"/>
  <c r="B11" i="6"/>
  <c r="H11" i="6" s="1"/>
  <c r="F7" i="1"/>
  <c r="F3" i="1"/>
  <c r="F4" i="1"/>
  <c r="F5" i="1"/>
  <c r="F6" i="1"/>
  <c r="F8" i="1"/>
  <c r="E13" i="5"/>
  <c r="F12" i="5"/>
  <c r="F11" i="5"/>
  <c r="F10" i="5"/>
  <c r="F9" i="5"/>
  <c r="F8" i="5"/>
  <c r="F7" i="5"/>
  <c r="F6" i="5"/>
  <c r="F13" i="5"/>
  <c r="K8" i="2"/>
  <c r="F11" i="1" s="1"/>
  <c r="F16" i="1"/>
  <c r="F9" i="1" l="1"/>
  <c r="F10" i="1" s="1"/>
  <c r="F13" i="1" s="1"/>
  <c r="F17" i="1" s="1"/>
</calcChain>
</file>

<file path=xl/sharedStrings.xml><?xml version="1.0" encoding="utf-8"?>
<sst xmlns="http://schemas.openxmlformats.org/spreadsheetml/2006/main" count="101" uniqueCount="84">
  <si>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</si>
  <si>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</si>
  <si>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</si>
  <si>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</si>
  <si>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</si>
  <si>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</si>
  <si>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</si>
  <si>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</si>
  <si>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</si>
  <si>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</si>
  <si>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</si>
  <si>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</si>
  <si>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</si>
  <si>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</si>
  <si>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</si>
  <si>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</si>
  <si>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</si>
  <si>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</si>
  <si>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</si>
  <si>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</si>
  <si>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</si>
  <si>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</si>
  <si>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</si>
  <si>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</si>
  <si>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</si>
  <si>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</si>
  <si>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</si>
  <si>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</si>
  <si>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</si>
  <si>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</si>
  <si>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</si>
  <si>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</si>
  <si>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</si>
  <si>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</si>
  <si>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</si>
  <si>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</si>
  <si>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</si>
  <si>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</si>
  <si>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</si>
  <si>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</si>
  <si>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</si>
  <si>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</si>
  <si>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</si>
  <si>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</si>
  <si>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</si>
  <si>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</si>
  <si>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</si>
  <si>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</si>
  <si>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</si>
  <si>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</si>
  <si>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</si>
  <si>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Income from other sources</t>
  </si>
  <si>
    <t>2019-20</t>
  </si>
  <si>
    <t>Indiana Auto Inds</t>
  </si>
  <si>
    <t>Vijaya Bank A/c No. 754600541000004</t>
  </si>
  <si>
    <t>June</t>
  </si>
  <si>
    <t>July</t>
  </si>
  <si>
    <t>Aug</t>
  </si>
  <si>
    <t>Sept</t>
  </si>
  <si>
    <t>Oct</t>
  </si>
  <si>
    <t>Nov</t>
  </si>
  <si>
    <t>7th</t>
  </si>
  <si>
    <t>14th</t>
  </si>
  <si>
    <t>21st</t>
  </si>
  <si>
    <t>28th</t>
  </si>
  <si>
    <t>No of Cr.</t>
  </si>
  <si>
    <t>Eligibilty In Lacs</t>
  </si>
  <si>
    <t>Indiana Auto  Inds</t>
  </si>
  <si>
    <t>HDFC Bank</t>
  </si>
  <si>
    <t>Car Loan</t>
  </si>
  <si>
    <t>CF-16740250</t>
  </si>
  <si>
    <t>LULUD00037655804</t>
  </si>
  <si>
    <t>ICICI Bank</t>
  </si>
  <si>
    <t xml:space="preserve">Kotak </t>
  </si>
  <si>
    <t>SPLUD00037655573</t>
  </si>
  <si>
    <t>Tata Capital</t>
  </si>
  <si>
    <t>Yes bank</t>
  </si>
  <si>
    <t>IEL</t>
  </si>
  <si>
    <t>INE002300478129</t>
  </si>
  <si>
    <t>Indiana Auto Inds (Dinkar Khanna)</t>
  </si>
  <si>
    <t>Net Profit</t>
  </si>
  <si>
    <t>Depreciation</t>
  </si>
  <si>
    <t>Bank Interest</t>
  </si>
  <si>
    <t>Interest To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</si>
</sst>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sz val="10.5"/>
      <name val="Zurich BT"/>
      <charset val="134"/>
    </font>
    <font>
      <sz val="10.5"/>
      <name val="Arial"/>
      <charset val="134"/>
    </font>
    <font>
      <sz val="10"/>
      <name val="Arial1"/>
      <charset val="134"/>
    </font>
    <font>
      <sz val="11"/>
      <color theme="1"/>
      <name val="Calibri"/>
      <charset val="134"/>
      <scheme val="minor"/>
    </font>
    <font>
      <sz val="11"/>
      <name val="Rupee Foradian"/>
      <charset val="134"/>
    </font>
    <font>
      <sz val="10"/>
      <name val="Arial"/>
      <charset val="134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84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3" fillId="5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1" xfId="0" applyFont="1" applyFill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2" fillId="6" borderId="1" xfId="0" applyNumberFormat="1" applyFont="1" applyFill="1" applyBorder="1" applyAlignment="1">
      <alignment horizontal="center"/>
    </xf>
    <xf numFmtId="1" fontId="14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"/>
  <sheetViews>
    <sheetView tabSelected="1" zoomScale="107" zoomScaleNormal="107" workbookViewId="0">
      <selection activeCell="E6" sqref="E6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25" t="s">
        <v>53</v>
      </c>
      <c r="B1" s="53" t="s">
        <v>0</v>
      </c>
      <c r="C1" s="53"/>
      <c r="D1" s="25" t="s">
        <v>1</v>
      </c>
      <c r="E1" s="25">
        <v>7720208401</v>
      </c>
      <c r="F1" s="25" t="s">
        <v>2</v>
      </c>
    </row>
    <row r="2" spans="1:6">
      <c r="A2" s="26" t="s">
        <v>79</v>
      </c>
      <c r="B2" s="27" t="s">
        <v>52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80</v>
      </c>
      <c r="B3" s="30">
        <v>709149.86</v>
      </c>
      <c r="C3" s="31">
        <v>1984786.46</v>
      </c>
      <c r="D3" s="32">
        <f>AVERAGE(B3:C3)</f>
        <v>1346968.16</v>
      </c>
      <c r="E3" s="33">
        <v>1</v>
      </c>
      <c r="F3" s="32">
        <f t="shared" ref="F3:F8" si="0">E3*D3</f>
        <v>1346968.16</v>
      </c>
    </row>
    <row r="4" spans="1:6">
      <c r="A4" s="29" t="s">
        <v>81</v>
      </c>
      <c r="B4" s="30">
        <v>1931559.4</v>
      </c>
      <c r="C4" s="31">
        <v>1815710.71</v>
      </c>
      <c r="D4" s="32">
        <f t="shared" ref="D4:D8" si="1">AVERAGE(B4:C4)</f>
        <v>1873635.0549999999</v>
      </c>
      <c r="E4" s="33">
        <v>1</v>
      </c>
      <c r="F4" s="32">
        <f t="shared" si="0"/>
        <v>1873635.0549999999</v>
      </c>
    </row>
    <row r="5" spans="1:6">
      <c r="A5" s="29" t="s">
        <v>82</v>
      </c>
      <c r="B5" s="30">
        <v>324250.71999999997</v>
      </c>
      <c r="C5" s="31">
        <v>0</v>
      </c>
      <c r="D5" s="32">
        <f t="shared" si="1"/>
        <v>162125.35999999999</v>
      </c>
      <c r="E5" s="33">
        <v>0.5</v>
      </c>
      <c r="F5" s="32">
        <f t="shared" ref="F5" si="2">E5*D5</f>
        <v>81062.679999999993</v>
      </c>
    </row>
    <row r="6" spans="1:6" ht="15" customHeight="1">
      <c r="A6" s="29" t="s">
        <v>83</v>
      </c>
      <c r="B6" s="30">
        <v>311151.59999999998</v>
      </c>
      <c r="C6" s="31">
        <v>216813.57</v>
      </c>
      <c r="D6" s="32">
        <f t="shared" si="1"/>
        <v>263982.58499999996</v>
      </c>
      <c r="E6" s="33">
        <v>0</v>
      </c>
      <c r="F6" s="32">
        <f t="shared" ref="F6" si="3">E6*D6</f>
        <v>0</v>
      </c>
    </row>
    <row r="7" spans="1:6">
      <c r="A7" s="29" t="s">
        <v>51</v>
      </c>
      <c r="B7" s="30">
        <v>323</v>
      </c>
      <c r="C7" s="31">
        <v>0</v>
      </c>
      <c r="D7" s="32">
        <f t="shared" si="1"/>
        <v>161.5</v>
      </c>
      <c r="E7" s="33">
        <v>0.5</v>
      </c>
      <c r="F7" s="32">
        <f t="shared" ref="F7" si="4">E7*D7</f>
        <v>80.75</v>
      </c>
    </row>
    <row r="8" spans="1:6">
      <c r="A8" s="29" t="s">
        <v>7</v>
      </c>
      <c r="B8" s="30">
        <v>-54712</v>
      </c>
      <c r="C8" s="30">
        <v>-404928</v>
      </c>
      <c r="D8" s="32">
        <f t="shared" si="1"/>
        <v>-229820</v>
      </c>
      <c r="E8" s="33">
        <v>1</v>
      </c>
      <c r="F8" s="32">
        <f t="shared" si="0"/>
        <v>-229820</v>
      </c>
    </row>
    <row r="9" spans="1:6" ht="15.4" customHeight="1">
      <c r="A9" s="34" t="s">
        <v>8</v>
      </c>
      <c r="B9" s="54"/>
      <c r="C9" s="55"/>
      <c r="D9" s="55"/>
      <c r="E9" s="56"/>
      <c r="F9" s="35">
        <f>+SUM(F3:F8)</f>
        <v>3071926.645</v>
      </c>
    </row>
    <row r="10" spans="1:6" ht="16.350000000000001" customHeight="1">
      <c r="A10" s="36" t="s">
        <v>9</v>
      </c>
      <c r="B10" s="57"/>
      <c r="C10" s="58"/>
      <c r="D10" s="58"/>
      <c r="E10" s="59"/>
      <c r="F10" s="35">
        <f>F9/12</f>
        <v>255993.88708333333</v>
      </c>
    </row>
    <row r="11" spans="1:6">
      <c r="A11" s="36" t="s">
        <v>10</v>
      </c>
      <c r="B11" s="57"/>
      <c r="C11" s="58"/>
      <c r="D11" s="58"/>
      <c r="E11" s="59"/>
      <c r="F11" s="32">
        <f>RTR!K8</f>
        <v>158529</v>
      </c>
    </row>
    <row r="12" spans="1:6" ht="16.350000000000001" customHeight="1">
      <c r="A12" s="37" t="s">
        <v>11</v>
      </c>
      <c r="B12" s="60"/>
      <c r="C12" s="61"/>
      <c r="D12" s="61"/>
      <c r="E12" s="62"/>
      <c r="F12" s="38">
        <v>1.5</v>
      </c>
    </row>
    <row r="13" spans="1:6" ht="16.350000000000001" customHeight="1">
      <c r="A13" s="36" t="s">
        <v>12</v>
      </c>
      <c r="B13" s="63"/>
      <c r="C13" s="63"/>
      <c r="D13" s="63"/>
      <c r="E13" s="63"/>
      <c r="F13" s="39">
        <f>(F10*F12)-F11</f>
        <v>225461.830625</v>
      </c>
    </row>
    <row r="14" spans="1:6" ht="16.350000000000001" customHeight="1">
      <c r="A14" s="36" t="s">
        <v>13</v>
      </c>
      <c r="B14" s="63"/>
      <c r="C14" s="63"/>
      <c r="D14" s="63"/>
      <c r="E14" s="63"/>
      <c r="F14" s="40">
        <v>180</v>
      </c>
    </row>
    <row r="15" spans="1:6" ht="14.25" customHeight="1">
      <c r="A15" s="36" t="s">
        <v>14</v>
      </c>
      <c r="B15" s="63"/>
      <c r="C15" s="63"/>
      <c r="D15" s="63"/>
      <c r="E15" s="63"/>
      <c r="F15" s="38">
        <v>0.1</v>
      </c>
    </row>
    <row r="16" spans="1:6">
      <c r="A16" s="36" t="s">
        <v>15</v>
      </c>
      <c r="B16" s="63"/>
      <c r="C16" s="63"/>
      <c r="D16" s="63"/>
      <c r="E16" s="63"/>
      <c r="F16" s="41">
        <f>PMT(F15/12,F14,-100000)</f>
        <v>1074.6051177081163</v>
      </c>
    </row>
    <row r="17" spans="1:6">
      <c r="A17" s="36" t="s">
        <v>16</v>
      </c>
      <c r="B17" s="63"/>
      <c r="C17" s="63"/>
      <c r="D17" s="63"/>
      <c r="E17" s="63"/>
      <c r="F17" s="42">
        <f>F13/F16</f>
        <v>209.80900510306321</v>
      </c>
    </row>
  </sheetData>
  <sheetProtection selectLockedCells="1" selectUnlockedCells="1"/>
  <mergeCells count="10">
    <mergeCell ref="B13:E13"/>
    <mergeCell ref="B14:E14"/>
    <mergeCell ref="B15:E15"/>
    <mergeCell ref="B16:E16"/>
    <mergeCell ref="B17:E17"/>
    <mergeCell ref="B1:C1"/>
    <mergeCell ref="B9:E9"/>
    <mergeCell ref="B10:E10"/>
    <mergeCell ref="B11:E11"/>
    <mergeCell ref="B12:E12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8"/>
  <sheetViews>
    <sheetView zoomScale="136" zoomScaleNormal="136" workbookViewId="0">
      <selection activeCell="B8" sqref="B8"/>
    </sheetView>
  </sheetViews>
  <sheetFormatPr defaultColWidth="22.140625" defaultRowHeight="13.5"/>
  <cols>
    <col min="1" max="1" width="5.42578125" style="44" customWidth="1"/>
    <col min="2" max="2" width="21.28515625" style="44" customWidth="1"/>
    <col min="3" max="3" width="18.5703125" style="44" customWidth="1"/>
    <col min="4" max="4" width="14.140625" style="44" customWidth="1"/>
    <col min="5" max="5" width="10.28515625" style="44" customWidth="1"/>
    <col min="6" max="6" width="9.85546875" style="44" customWidth="1"/>
    <col min="7" max="7" width="10.140625" style="44" customWidth="1"/>
    <col min="8" max="8" width="6.5703125" style="44" customWidth="1"/>
    <col min="9" max="9" width="6.42578125" style="44" customWidth="1"/>
    <col min="10" max="10" width="8.7109375" style="44" bestFit="1" customWidth="1"/>
    <col min="11" max="11" width="13.140625" style="44" customWidth="1"/>
    <col min="12" max="248" width="22.140625" style="44"/>
    <col min="249" max="16384" width="22.140625" style="45"/>
  </cols>
  <sheetData>
    <row r="1" spans="1:11" ht="27">
      <c r="A1" s="43" t="s">
        <v>17</v>
      </c>
      <c r="B1" s="43" t="s">
        <v>18</v>
      </c>
      <c r="C1" s="43" t="s">
        <v>19</v>
      </c>
      <c r="D1" s="43" t="s">
        <v>20</v>
      </c>
      <c r="E1" s="43" t="s">
        <v>21</v>
      </c>
      <c r="F1" s="43" t="s">
        <v>22</v>
      </c>
      <c r="G1" s="43" t="s">
        <v>23</v>
      </c>
      <c r="H1" s="43" t="s">
        <v>24</v>
      </c>
      <c r="I1" s="43" t="s">
        <v>25</v>
      </c>
      <c r="J1" s="43" t="s">
        <v>26</v>
      </c>
      <c r="K1" s="43" t="s">
        <v>27</v>
      </c>
    </row>
    <row r="2" spans="1:11">
      <c r="A2" s="46">
        <v>1</v>
      </c>
      <c r="B2" s="47">
        <v>62519682</v>
      </c>
      <c r="C2" s="46" t="s">
        <v>67</v>
      </c>
      <c r="D2" s="46" t="s">
        <v>68</v>
      </c>
      <c r="E2" s="47" t="s">
        <v>69</v>
      </c>
      <c r="F2" s="47">
        <v>3995000</v>
      </c>
      <c r="G2" s="52">
        <v>60</v>
      </c>
      <c r="H2" s="52">
        <v>12</v>
      </c>
      <c r="I2" s="52">
        <f>60-12</f>
        <v>48</v>
      </c>
      <c r="J2" s="52">
        <v>88887</v>
      </c>
      <c r="K2" s="48" t="s">
        <v>28</v>
      </c>
    </row>
    <row r="3" spans="1:11">
      <c r="A3" s="46">
        <v>2</v>
      </c>
      <c r="B3" s="47" t="s">
        <v>70</v>
      </c>
      <c r="C3" s="46" t="s">
        <v>67</v>
      </c>
      <c r="D3" s="46" t="s">
        <v>73</v>
      </c>
      <c r="E3" s="47" t="s">
        <v>69</v>
      </c>
      <c r="F3" s="47">
        <v>650000</v>
      </c>
      <c r="G3" s="49">
        <v>60</v>
      </c>
      <c r="H3" s="49">
        <v>11</v>
      </c>
      <c r="I3" s="49">
        <f>60-11</f>
        <v>49</v>
      </c>
      <c r="J3" s="49">
        <v>13750</v>
      </c>
      <c r="K3" s="48" t="s">
        <v>28</v>
      </c>
    </row>
    <row r="4" spans="1:11">
      <c r="A4" s="46">
        <v>3</v>
      </c>
      <c r="B4" s="47" t="s">
        <v>71</v>
      </c>
      <c r="C4" s="46" t="s">
        <v>67</v>
      </c>
      <c r="D4" s="46" t="s">
        <v>72</v>
      </c>
      <c r="E4" s="47" t="s">
        <v>69</v>
      </c>
      <c r="F4" s="47">
        <v>1259949</v>
      </c>
      <c r="G4" s="49">
        <v>60</v>
      </c>
      <c r="H4" s="49">
        <v>16</v>
      </c>
      <c r="I4" s="49">
        <f>60-16</f>
        <v>44</v>
      </c>
      <c r="J4" s="49">
        <v>29737</v>
      </c>
      <c r="K4" s="48" t="s">
        <v>28</v>
      </c>
    </row>
    <row r="5" spans="1:11">
      <c r="A5" s="46">
        <v>4</v>
      </c>
      <c r="B5" s="47" t="s">
        <v>74</v>
      </c>
      <c r="C5" s="46" t="s">
        <v>67</v>
      </c>
      <c r="D5" s="46" t="s">
        <v>72</v>
      </c>
      <c r="E5" s="47" t="s">
        <v>69</v>
      </c>
      <c r="F5" s="47">
        <v>234909</v>
      </c>
      <c r="G5" s="49">
        <v>60</v>
      </c>
      <c r="H5" s="49">
        <v>28</v>
      </c>
      <c r="I5" s="49">
        <f>60-28</f>
        <v>32</v>
      </c>
      <c r="J5" s="49">
        <v>5545</v>
      </c>
      <c r="K5" s="48" t="s">
        <v>28</v>
      </c>
    </row>
    <row r="6" spans="1:11">
      <c r="A6" s="46">
        <v>5</v>
      </c>
      <c r="B6" s="47">
        <v>7000546564</v>
      </c>
      <c r="C6" s="46" t="s">
        <v>67</v>
      </c>
      <c r="D6" s="46" t="s">
        <v>75</v>
      </c>
      <c r="E6" s="47" t="s">
        <v>69</v>
      </c>
      <c r="F6" s="47">
        <v>866148</v>
      </c>
      <c r="G6" s="49">
        <v>33</v>
      </c>
      <c r="H6" s="49">
        <v>12</v>
      </c>
      <c r="I6" s="49">
        <f>33-12</f>
        <v>21</v>
      </c>
      <c r="J6" s="49">
        <v>20610</v>
      </c>
      <c r="K6" s="48" t="s">
        <v>28</v>
      </c>
    </row>
    <row r="7" spans="1:11">
      <c r="A7" s="46">
        <v>6</v>
      </c>
      <c r="B7" s="47" t="s">
        <v>78</v>
      </c>
      <c r="C7" s="46" t="s">
        <v>67</v>
      </c>
      <c r="D7" s="46" t="s">
        <v>76</v>
      </c>
      <c r="E7" s="46" t="s">
        <v>77</v>
      </c>
      <c r="F7" s="46">
        <v>1895219</v>
      </c>
      <c r="G7" s="46">
        <v>48</v>
      </c>
      <c r="H7" s="46">
        <v>9</v>
      </c>
      <c r="I7" s="46">
        <v>39</v>
      </c>
      <c r="J7" s="49">
        <v>50090</v>
      </c>
      <c r="K7" s="48" t="s">
        <v>28</v>
      </c>
    </row>
    <row r="8" spans="1:11">
      <c r="A8" s="50"/>
      <c r="B8" s="46"/>
      <c r="C8" s="46"/>
      <c r="D8" s="46"/>
      <c r="E8" s="46"/>
      <c r="F8" s="46"/>
      <c r="G8" s="46"/>
      <c r="H8" s="46"/>
      <c r="I8" s="46"/>
      <c r="J8" s="46"/>
      <c r="K8" s="51">
        <f>SUMIF(K2:K6,"Y",J2:J6)</f>
        <v>158529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workbookViewId="0">
      <selection activeCell="L5" sqref="L5"/>
    </sheetView>
  </sheetViews>
  <sheetFormatPr defaultRowHeight="12.75"/>
  <cols>
    <col min="1" max="1" width="19.140625" customWidth="1"/>
    <col min="2" max="2" width="10.85546875" customWidth="1"/>
    <col min="3" max="3" width="11.140625" customWidth="1"/>
    <col min="4" max="4" width="13.28515625" customWidth="1"/>
    <col min="5" max="5" width="10.140625" customWidth="1"/>
    <col min="6" max="6" width="10.28515625" customWidth="1"/>
    <col min="7" max="7" width="10.140625" customWidth="1"/>
  </cols>
  <sheetData>
    <row r="3" spans="1:8">
      <c r="A3" s="65"/>
      <c r="B3" s="65"/>
      <c r="C3" s="65"/>
      <c r="D3" s="65"/>
      <c r="E3" s="65"/>
      <c r="F3" s="65"/>
      <c r="G3" s="65"/>
      <c r="H3" s="65"/>
    </row>
    <row r="4" spans="1:8" ht="21">
      <c r="A4" s="65"/>
      <c r="B4" s="66"/>
      <c r="C4" s="67" t="s">
        <v>53</v>
      </c>
      <c r="D4" s="68"/>
      <c r="E4" s="65"/>
      <c r="F4" s="65"/>
      <c r="G4" s="65"/>
      <c r="H4" s="65"/>
    </row>
    <row r="5" spans="1:8" ht="30">
      <c r="A5" s="69" t="s">
        <v>54</v>
      </c>
      <c r="B5" s="66"/>
      <c r="C5" s="70"/>
      <c r="D5" s="70"/>
      <c r="E5" s="71"/>
      <c r="F5" s="65"/>
      <c r="G5" s="65"/>
      <c r="H5" s="65"/>
    </row>
    <row r="6" spans="1:8" ht="15">
      <c r="A6" s="72"/>
      <c r="B6" s="73" t="s">
        <v>55</v>
      </c>
      <c r="C6" s="73" t="s">
        <v>56</v>
      </c>
      <c r="D6" s="73" t="s">
        <v>57</v>
      </c>
      <c r="E6" s="73" t="s">
        <v>58</v>
      </c>
      <c r="F6" s="73" t="s">
        <v>59</v>
      </c>
      <c r="G6" s="73" t="s">
        <v>60</v>
      </c>
      <c r="H6" s="74"/>
    </row>
    <row r="7" spans="1:8" ht="15">
      <c r="A7" s="73" t="s">
        <v>61</v>
      </c>
      <c r="B7" s="75">
        <v>285506.45</v>
      </c>
      <c r="C7" s="75">
        <v>77981.63</v>
      </c>
      <c r="D7" s="74">
        <v>125685.28</v>
      </c>
      <c r="E7" s="75">
        <v>14914.39</v>
      </c>
      <c r="F7" s="75">
        <v>9723.27</v>
      </c>
      <c r="G7" s="75">
        <v>26224.46</v>
      </c>
      <c r="H7" s="74"/>
    </row>
    <row r="8" spans="1:8" ht="15">
      <c r="A8" s="73" t="s">
        <v>62</v>
      </c>
      <c r="B8" s="75">
        <v>181530.63</v>
      </c>
      <c r="C8" s="75">
        <v>469894.28</v>
      </c>
      <c r="D8" s="75">
        <v>357261.09</v>
      </c>
      <c r="E8" s="75">
        <v>277366.17</v>
      </c>
      <c r="F8" s="75">
        <v>9428.27</v>
      </c>
      <c r="G8" s="75">
        <v>456814.42</v>
      </c>
      <c r="H8" s="74"/>
    </row>
    <row r="9" spans="1:8" ht="15">
      <c r="A9" s="73" t="s">
        <v>63</v>
      </c>
      <c r="B9" s="75">
        <v>34413.129999999997</v>
      </c>
      <c r="C9" s="75">
        <v>64997.279999999999</v>
      </c>
      <c r="D9" s="75">
        <v>25556.09</v>
      </c>
      <c r="E9" s="75">
        <v>309757.67</v>
      </c>
      <c r="F9" s="75">
        <v>5248.27</v>
      </c>
      <c r="G9" s="74">
        <v>145524.42000000001</v>
      </c>
      <c r="H9" s="74"/>
    </row>
    <row r="10" spans="1:8" ht="15">
      <c r="A10" s="73" t="s">
        <v>64</v>
      </c>
      <c r="B10" s="75">
        <v>43878.63</v>
      </c>
      <c r="C10" s="75">
        <v>33235.279999999999</v>
      </c>
      <c r="D10" s="74">
        <v>25105.19</v>
      </c>
      <c r="E10" s="75">
        <v>82887.27</v>
      </c>
      <c r="F10" s="75">
        <v>853381.46</v>
      </c>
      <c r="G10" s="75">
        <v>5078.42</v>
      </c>
      <c r="H10" s="74"/>
    </row>
    <row r="11" spans="1:8">
      <c r="A11" s="76"/>
      <c r="B11" s="74">
        <f>SUM(B7:B10)</f>
        <v>545328.84</v>
      </c>
      <c r="C11" s="74">
        <f>SUM(C7:C10)</f>
        <v>646108.47000000009</v>
      </c>
      <c r="D11" s="74">
        <f>SUM(D7:D10)</f>
        <v>533607.65</v>
      </c>
      <c r="E11" s="74">
        <f t="shared" ref="E11:G11" si="0">SUM(E7:E10)</f>
        <v>684925.5</v>
      </c>
      <c r="F11" s="74">
        <f t="shared" si="0"/>
        <v>877781.27</v>
      </c>
      <c r="G11" s="74">
        <f>SUM(G7:G10)</f>
        <v>633641.72000000009</v>
      </c>
      <c r="H11" s="77">
        <f>(SUM(B11:G11)/24)</f>
        <v>163391.39375000002</v>
      </c>
    </row>
    <row r="12" spans="1:8" ht="15">
      <c r="A12" s="78" t="s">
        <v>65</v>
      </c>
      <c r="B12" s="74">
        <v>8</v>
      </c>
      <c r="C12" s="74">
        <v>5</v>
      </c>
      <c r="D12" s="74">
        <v>3</v>
      </c>
      <c r="E12" s="74">
        <v>5</v>
      </c>
      <c r="F12" s="74">
        <v>4</v>
      </c>
      <c r="G12" s="74">
        <v>4</v>
      </c>
      <c r="H12" s="79"/>
    </row>
    <row r="13" spans="1:8" ht="15">
      <c r="A13" s="65"/>
      <c r="B13" s="65"/>
      <c r="C13" s="65"/>
      <c r="D13" s="65"/>
      <c r="E13" s="80" t="s">
        <v>66</v>
      </c>
      <c r="F13" s="81"/>
      <c r="G13" s="82"/>
      <c r="H13" s="83">
        <f>163391.4/1074.61</f>
        <v>152.04716129572591</v>
      </c>
    </row>
    <row r="14" spans="1:8">
      <c r="A14" s="65"/>
      <c r="B14" s="65"/>
      <c r="C14" s="65"/>
      <c r="D14" s="65"/>
      <c r="E14" s="65"/>
      <c r="F14" s="65"/>
      <c r="G14" s="65"/>
      <c r="H14" s="65"/>
    </row>
  </sheetData>
  <mergeCells count="2">
    <mergeCell ref="C4:D4"/>
    <mergeCell ref="E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29</v>
      </c>
      <c r="B1" s="64"/>
      <c r="C1" s="2"/>
    </row>
    <row r="2" spans="1:6" ht="14.25" customHeight="1">
      <c r="A2" s="64" t="s">
        <v>30</v>
      </c>
      <c r="B2" s="64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Banking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2018-07-05T06:12:00Z</cp:lastPrinted>
  <dcterms:created xsi:type="dcterms:W3CDTF">2015-09-25T09:25:00Z</dcterms:created>
  <dcterms:modified xsi:type="dcterms:W3CDTF">2019-12-14T06:18:02Z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