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95" windowHeight="5475"/>
  </bookViews>
  <sheets>
    <sheet name="Eligibility" sheetId="1" r:id="rId1"/>
    <sheet name="RTR" sheetId="2" r:id="rId2"/>
    <sheet name="Sheet1" sheetId="5" state="hidden" r:id="rId3"/>
    <sheet name="Banking" sheetId="6" r:id="rId4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24519"/>
  <fileRecoveryPr autoRecover="0"/>
</workbook>
</file>

<file path=xl/calcChain.xml><?xml version="1.0" encoding="utf-8"?>
<calcChain xmlns="http://schemas.openxmlformats.org/spreadsheetml/2006/main">
  <c r="J28" i="6"/>
  <c r="J26"/>
  <c r="J25"/>
  <c r="J24"/>
  <c r="J11"/>
  <c r="I23"/>
  <c r="H23"/>
  <c r="G23"/>
  <c r="F23"/>
  <c r="E23"/>
  <c r="D23"/>
  <c r="J23" l="1"/>
  <c r="D10"/>
  <c r="I10"/>
  <c r="H10"/>
  <c r="G10"/>
  <c r="F10"/>
  <c r="E10"/>
  <c r="J10" l="1"/>
  <c r="D8" i="1"/>
  <c r="F8" s="1"/>
  <c r="D9"/>
  <c r="F9" s="1"/>
  <c r="D10"/>
  <c r="F10" s="1"/>
  <c r="D3"/>
  <c r="D4"/>
  <c r="D5"/>
  <c r="D6"/>
  <c r="F4" l="1"/>
  <c r="F6"/>
  <c r="F5"/>
  <c r="F3"/>
  <c r="F11" s="1"/>
  <c r="F18"/>
  <c r="H5" i="2"/>
  <c r="F13" i="1" s="1"/>
  <c r="F6" i="5"/>
  <c r="F7"/>
  <c r="F8"/>
  <c r="F9"/>
  <c r="F10"/>
  <c r="F11"/>
  <c r="F12"/>
  <c r="E13"/>
  <c r="F13" l="1"/>
  <c r="F12" i="1" l="1"/>
  <c r="F15" l="1"/>
  <c r="F19" s="1"/>
</calcChain>
</file>

<file path=xl/sharedStrings.xml><?xml version="1.0" encoding="utf-8"?>
<sst xmlns="http://schemas.openxmlformats.org/spreadsheetml/2006/main" count="100" uniqueCount="78">
  <si>
    <t xml:space="preserve">TOP UP </t>
  </si>
  <si>
    <t>Eligibility</t>
  </si>
  <si>
    <t>Sr. No.</t>
  </si>
  <si>
    <t>LAN</t>
  </si>
  <si>
    <t>Customer Name</t>
  </si>
  <si>
    <t>Bank Name</t>
  </si>
  <si>
    <t>Type</t>
  </si>
  <si>
    <t>Loan Amt.</t>
  </si>
  <si>
    <t>EMI Amt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</si>
  <si>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</si>
  <si>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</si>
  <si>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</si>
  <si>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</si>
  <si>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</si>
  <si>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</si>
  <si>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</si>
  <si>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</si>
  <si>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</si>
  <si>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</si>
  <si>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</si>
  <si>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</si>
  <si>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</si>
  <si>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</si>
  <si>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</si>
  <si>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</si>
  <si>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</si>
  <si>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</si>
  <si>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</si>
  <si>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</si>
  <si>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</si>
  <si>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</si>
  <si>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</si>
  <si>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</si>
  <si>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</si>
  <si>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</si>
  <si>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</si>
  <si>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</si>
  <si>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</si>
  <si>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</si>
  <si>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</si>
  <si>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</si>
  <si>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</si>
  <si>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</si>
  <si>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Net Profit </t>
  </si>
  <si>
    <t xml:space="preserve">Depreciation </t>
  </si>
  <si>
    <t xml:space="preserve">Int. on Loan </t>
  </si>
  <si>
    <t>y</t>
  </si>
  <si>
    <t>EMI Considered</t>
  </si>
  <si>
    <t>Income From Other Sources</t>
  </si>
  <si>
    <t>2017-18</t>
  </si>
  <si>
    <t>Industrial Chemicals &amp; Coatings</t>
  </si>
  <si>
    <t>Industrial Chemicals &amp; Coatings (Prop. Inderpal Singh)</t>
  </si>
  <si>
    <t>ASSESSMENT YEAR</t>
  </si>
  <si>
    <t>2018-19</t>
  </si>
  <si>
    <t>Mandeep Kaur</t>
  </si>
  <si>
    <t>Business Income u/s 44AD</t>
  </si>
  <si>
    <t>LBLUD00004948244</t>
  </si>
  <si>
    <t>Inderpal Singh</t>
  </si>
  <si>
    <t xml:space="preserve">ICICI </t>
  </si>
  <si>
    <t>HL</t>
  </si>
  <si>
    <t>LBLUD00004953003</t>
  </si>
  <si>
    <t>Topup</t>
  </si>
  <si>
    <t>App No. 772-4650554</t>
  </si>
  <si>
    <t>n</t>
  </si>
  <si>
    <t>Aug</t>
  </si>
  <si>
    <t>Eligibilty In Lacs</t>
  </si>
  <si>
    <t>Total Eligibilty In Lacs</t>
  </si>
  <si>
    <t>KMBL Bank (1611966358)</t>
  </si>
  <si>
    <t>15th</t>
  </si>
  <si>
    <t>25th</t>
  </si>
  <si>
    <t>5th</t>
  </si>
  <si>
    <t>July</t>
  </si>
  <si>
    <t>June</t>
  </si>
  <si>
    <t>May</t>
  </si>
  <si>
    <t>Apr</t>
  </si>
  <si>
    <t>March</t>
  </si>
  <si>
    <t>ABB Consider</t>
  </si>
  <si>
    <t>IDBI Bank (000012555)</t>
  </si>
</sst>
</file>

<file path=xl/styles.xml><?xml version="1.0" encoding="utf-8"?>
<styleSheet xmlns="http://schemas.openxmlformats.org/spreadsheetml/2006/main">
  <numFmts count="4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</numFmts>
  <fonts count="18">
    <font>
      <sz val="10"/>
      <name val="Arial"/>
      <family val="2"/>
    </font>
    <font>
      <sz val="10"/>
      <name val="Arial1"/>
    </font>
    <font>
      <sz val="10.5"/>
      <name val="Zurich BT"/>
      <family val="2"/>
    </font>
    <font>
      <sz val="10.5"/>
      <name val="Arial"/>
      <family val="2"/>
    </font>
    <font>
      <b/>
      <sz val="10.5"/>
      <name val="Zurich BT"/>
      <family val="2"/>
    </font>
    <font>
      <sz val="11"/>
      <name val="Zurich BT"/>
      <family val="2"/>
    </font>
    <font>
      <b/>
      <sz val="10.5"/>
      <color indexed="8"/>
      <name val="Zurich BT"/>
      <family val="2"/>
    </font>
    <font>
      <sz val="10.5"/>
      <color indexed="8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FF0000"/>
      <name val="Zurich BT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2" fillId="0" borderId="0" applyFill="0" applyAlignment="0" applyProtection="0"/>
    <xf numFmtId="9" fontId="12" fillId="0" borderId="0" applyFill="0" applyBorder="0" applyAlignment="0" applyProtection="0"/>
    <xf numFmtId="0" fontId="12" fillId="0" borderId="0"/>
    <xf numFmtId="164" fontId="1" fillId="0" borderId="0" applyBorder="0" applyProtection="0"/>
  </cellStyleXfs>
  <cellXfs count="72">
    <xf numFmtId="0" fontId="0" fillId="0" borderId="0" xfId="0"/>
    <xf numFmtId="0" fontId="2" fillId="2" borderId="0" xfId="3" applyFont="1" applyFill="1" applyBorder="1" applyAlignment="1">
      <alignment vertical="top"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165" fontId="4" fillId="3" borderId="1" xfId="1" applyNumberFormat="1" applyFont="1" applyFill="1" applyBorder="1" applyAlignment="1" applyProtection="1">
      <alignment horizontal="center" vertical="center" wrapText="1"/>
    </xf>
    <xf numFmtId="165" fontId="4" fillId="4" borderId="1" xfId="1" applyNumberFormat="1" applyFont="1" applyFill="1" applyBorder="1" applyAlignment="1" applyProtection="1">
      <alignment horizontal="left" vertical="center" wrapText="1"/>
    </xf>
    <xf numFmtId="165" fontId="4" fillId="4" borderId="1" xfId="1" applyNumberFormat="1" applyFont="1" applyFill="1" applyBorder="1" applyAlignment="1" applyProtection="1">
      <alignment horizontal="center" vertical="center" wrapText="1"/>
    </xf>
    <xf numFmtId="9" fontId="4" fillId="4" borderId="1" xfId="1" applyNumberFormat="1" applyFont="1" applyFill="1" applyBorder="1" applyAlignment="1" applyProtection="1">
      <alignment horizontal="center" vertical="center" wrapText="1"/>
    </xf>
    <xf numFmtId="165" fontId="2" fillId="2" borderId="1" xfId="1" applyNumberFormat="1" applyFont="1" applyFill="1" applyBorder="1" applyAlignment="1" applyProtection="1">
      <alignment horizontal="left" vertical="center" wrapText="1"/>
    </xf>
    <xf numFmtId="165" fontId="2" fillId="2" borderId="1" xfId="1" applyNumberFormat="1" applyFont="1" applyFill="1" applyBorder="1" applyAlignment="1" applyProtection="1">
      <alignment horizontal="center" vertical="top"/>
    </xf>
    <xf numFmtId="9" fontId="2" fillId="2" borderId="1" xfId="1" applyNumberFormat="1" applyFont="1" applyFill="1" applyBorder="1" applyAlignment="1" applyProtection="1">
      <alignment horizontal="center" vertical="top"/>
    </xf>
    <xf numFmtId="167" fontId="4" fillId="4" borderId="1" xfId="1" applyNumberFormat="1" applyFont="1" applyFill="1" applyBorder="1" applyAlignment="1" applyProtection="1">
      <alignment horizontal="center" vertical="top"/>
    </xf>
    <xf numFmtId="165" fontId="2" fillId="0" borderId="1" xfId="1" applyNumberFormat="1" applyFont="1" applyFill="1" applyBorder="1" applyAlignment="1" applyProtection="1">
      <alignment vertical="top" wrapText="1"/>
    </xf>
    <xf numFmtId="165" fontId="2" fillId="0" borderId="1" xfId="1" applyNumberFormat="1" applyFont="1" applyFill="1" applyBorder="1" applyAlignment="1" applyProtection="1">
      <alignment horizontal="left" vertical="top" wrapText="1"/>
    </xf>
    <xf numFmtId="10" fontId="2" fillId="0" borderId="1" xfId="1" applyNumberFormat="1" applyFont="1" applyFill="1" applyBorder="1" applyAlignment="1" applyProtection="1">
      <alignment horizontal="center" vertical="top"/>
    </xf>
    <xf numFmtId="165" fontId="2" fillId="4" borderId="1" xfId="1" applyNumberFormat="1" applyFont="1" applyFill="1" applyBorder="1" applyAlignment="1" applyProtection="1">
      <alignment horizontal="center" vertical="top"/>
    </xf>
    <xf numFmtId="165" fontId="2" fillId="0" borderId="1" xfId="1" applyNumberFormat="1" applyFont="1" applyFill="1" applyBorder="1" applyAlignment="1" applyProtection="1">
      <alignment horizontal="center" vertical="top"/>
    </xf>
    <xf numFmtId="2" fontId="2" fillId="4" borderId="1" xfId="4" applyNumberFormat="1" applyFont="1" applyFill="1" applyBorder="1" applyAlignment="1" applyProtection="1">
      <alignment horizontal="center" vertical="top"/>
    </xf>
    <xf numFmtId="164" fontId="2" fillId="4" borderId="1" xfId="4" applyNumberFormat="1" applyFont="1" applyFill="1" applyBorder="1" applyAlignment="1" applyProtection="1">
      <alignment horizontal="center" vertical="top"/>
    </xf>
    <xf numFmtId="0" fontId="2" fillId="0" borderId="0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9" fillId="5" borderId="1" xfId="0" applyFont="1" applyFill="1" applyBorder="1" applyAlignment="1" applyProtection="1">
      <alignment vertical="top" wrapText="1"/>
      <protection hidden="1"/>
    </xf>
    <xf numFmtId="0" fontId="8" fillId="5" borderId="1" xfId="0" applyFont="1" applyFill="1" applyBorder="1" applyAlignment="1" applyProtection="1">
      <alignment vertical="top" wrapText="1"/>
      <protection hidden="1"/>
    </xf>
    <xf numFmtId="0" fontId="8" fillId="5" borderId="1" xfId="0" applyFont="1" applyFill="1" applyBorder="1" applyAlignment="1" applyProtection="1">
      <alignment horizontal="center" vertical="top" wrapText="1"/>
      <protection locked="0" hidden="1"/>
    </xf>
    <xf numFmtId="0" fontId="5" fillId="0" borderId="1" xfId="0" applyFont="1" applyBorder="1" applyAlignment="1" applyProtection="1">
      <alignment vertical="top" wrapText="1"/>
      <protection hidden="1"/>
    </xf>
    <xf numFmtId="0" fontId="5" fillId="0" borderId="1" xfId="0" applyFont="1" applyBorder="1" applyAlignment="1">
      <alignment horizontal="justify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NumberFormat="1" applyFont="1" applyBorder="1" applyAlignment="1" applyProtection="1">
      <alignment horizontal="left" vertical="top" wrapText="1"/>
      <protection locked="0"/>
    </xf>
    <xf numFmtId="10" fontId="5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Border="1" applyAlignment="1" applyProtection="1">
      <alignment horizontal="left" vertical="top"/>
      <protection locked="0"/>
    </xf>
    <xf numFmtId="0" fontId="5" fillId="0" borderId="1" xfId="0" applyFont="1" applyBorder="1" applyAlignment="1">
      <alignment horizontal="justify" vertical="top" wrapText="1"/>
    </xf>
    <xf numFmtId="0" fontId="5" fillId="0" borderId="1" xfId="0" applyFont="1" applyFill="1" applyBorder="1" applyAlignment="1" applyProtection="1">
      <alignment vertical="top" wrapText="1"/>
      <protection hidden="1"/>
    </xf>
    <xf numFmtId="0" fontId="1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6" borderId="1" xfId="0" applyFont="1" applyFill="1" applyBorder="1" applyAlignment="1" applyProtection="1">
      <alignment vertical="top" wrapText="1"/>
      <protection hidden="1"/>
    </xf>
    <xf numFmtId="0" fontId="8" fillId="6" borderId="1" xfId="0" applyFont="1" applyFill="1" applyBorder="1" applyAlignment="1" applyProtection="1">
      <alignment vertical="top" wrapText="1"/>
      <protection hidden="1"/>
    </xf>
    <xf numFmtId="0" fontId="8" fillId="6" borderId="1" xfId="2" applyNumberFormat="1" applyFont="1" applyFill="1" applyBorder="1" applyAlignment="1" applyProtection="1">
      <alignment horizontal="left" vertical="top" wrapText="1"/>
      <protection locked="0" hidden="1"/>
    </xf>
    <xf numFmtId="10" fontId="8" fillId="6" borderId="1" xfId="2" applyNumberFormat="1" applyFont="1" applyFill="1" applyBorder="1" applyAlignment="1" applyProtection="1">
      <alignment horizontal="left" vertical="top" wrapText="1"/>
      <protection hidden="1"/>
    </xf>
    <xf numFmtId="164" fontId="4" fillId="4" borderId="1" xfId="1" applyFont="1" applyFill="1" applyBorder="1" applyAlignment="1" applyProtection="1">
      <alignment vertical="top" wrapText="1"/>
    </xf>
    <xf numFmtId="166" fontId="2" fillId="2" borderId="1" xfId="1" applyNumberFormat="1" applyFont="1" applyFill="1" applyBorder="1" applyAlignment="1" applyProtection="1">
      <alignment horizontal="center" vertical="center"/>
    </xf>
    <xf numFmtId="166" fontId="2" fillId="0" borderId="1" xfId="1" applyNumberFormat="1" applyFont="1" applyFill="1" applyBorder="1" applyAlignment="1" applyProtection="1">
      <alignment horizontal="center" vertical="center"/>
    </xf>
    <xf numFmtId="165" fontId="4" fillId="3" borderId="1" xfId="1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/>
    <xf numFmtId="165" fontId="4" fillId="3" borderId="1" xfId="1" applyNumberFormat="1" applyFont="1" applyFill="1" applyBorder="1" applyAlignment="1" applyProtection="1">
      <alignment horizontal="center" vertical="center" wrapText="1"/>
    </xf>
    <xf numFmtId="0" fontId="2" fillId="4" borderId="1" xfId="0" applyNumberFormat="1" applyFont="1" applyFill="1" applyBorder="1"/>
    <xf numFmtId="165" fontId="4" fillId="0" borderId="1" xfId="1" applyNumberFormat="1" applyFont="1" applyFill="1" applyBorder="1" applyAlignment="1" applyProtection="1">
      <alignment horizontal="center" vertical="center"/>
    </xf>
    <xf numFmtId="0" fontId="8" fillId="5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7" borderId="2" xfId="0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5" fillId="7" borderId="2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166" fontId="17" fillId="0" borderId="1" xfId="1" applyNumberFormat="1" applyFont="1" applyFill="1" applyBorder="1" applyAlignment="1" applyProtection="1">
      <alignment horizontal="center" vertical="center"/>
    </xf>
  </cellXfs>
  <cellStyles count="5">
    <cellStyle name="Comma" xfId="1" builtinId="3"/>
    <cellStyle name="Excel_BuiltIn_Comma 2" xfId="4"/>
    <cellStyle name="Normal" xfId="0" builtinId="0"/>
    <cellStyle name="Normal_senp__eligibility" xfId="3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T19"/>
  <sheetViews>
    <sheetView tabSelected="1" zoomScale="88" zoomScaleNormal="88" workbookViewId="0">
      <selection activeCell="H11" sqref="H11"/>
    </sheetView>
  </sheetViews>
  <sheetFormatPr defaultColWidth="31.28515625" defaultRowHeight="13.5"/>
  <cols>
    <col min="1" max="1" width="45.28515625" style="1" customWidth="1"/>
    <col min="2" max="2" width="12.42578125" style="1" customWidth="1"/>
    <col min="3" max="3" width="12" style="1" customWidth="1"/>
    <col min="4" max="4" width="14.140625" style="1" customWidth="1"/>
    <col min="5" max="5" width="14.7109375" style="1" customWidth="1"/>
    <col min="6" max="6" width="19.5703125" style="1" customWidth="1"/>
    <col min="7" max="7" width="16.28515625" style="1" customWidth="1"/>
    <col min="8" max="8" width="14.7109375" style="1" customWidth="1"/>
    <col min="9" max="9" width="11.85546875" style="1" customWidth="1"/>
    <col min="10" max="10" width="14.5703125" style="1" customWidth="1"/>
    <col min="11" max="12" width="13.140625" style="1" customWidth="1"/>
    <col min="13" max="13" width="13.7109375" style="1" customWidth="1"/>
    <col min="14" max="14" width="14.140625" style="1" customWidth="1"/>
    <col min="15" max="15" width="11.85546875" style="1" customWidth="1"/>
    <col min="16" max="16" width="12" style="1" customWidth="1"/>
    <col min="17" max="17" width="11" style="1" customWidth="1"/>
    <col min="18" max="18" width="11.5703125" style="1" customWidth="1"/>
    <col min="19" max="19" width="12" style="1" customWidth="1"/>
    <col min="20" max="237" width="31.28515625" style="1"/>
    <col min="238" max="245" width="31.28515625" style="2"/>
    <col min="246" max="247" width="31.28515625" style="3"/>
    <col min="248" max="254" width="31.28515625" style="4"/>
    <col min="255" max="16384" width="31.28515625" style="5"/>
  </cols>
  <sheetData>
    <row r="1" spans="1:6" ht="26.85" customHeight="1">
      <c r="A1" s="53" t="s">
        <v>50</v>
      </c>
      <c r="B1" s="55" t="s">
        <v>52</v>
      </c>
      <c r="C1" s="55"/>
      <c r="D1" s="6" t="s">
        <v>62</v>
      </c>
      <c r="E1" s="6">
        <v>7720208401</v>
      </c>
      <c r="F1" s="6" t="s">
        <v>0</v>
      </c>
    </row>
    <row r="2" spans="1:6" ht="27">
      <c r="A2" s="7" t="s">
        <v>51</v>
      </c>
      <c r="B2" s="8" t="s">
        <v>53</v>
      </c>
      <c r="C2" s="8" t="s">
        <v>49</v>
      </c>
      <c r="D2" s="8" t="s">
        <v>31</v>
      </c>
      <c r="E2" s="9" t="s">
        <v>1</v>
      </c>
      <c r="F2" s="8" t="s">
        <v>32</v>
      </c>
    </row>
    <row r="3" spans="1:6">
      <c r="A3" s="10" t="s">
        <v>43</v>
      </c>
      <c r="B3" s="51">
        <v>1025232.26</v>
      </c>
      <c r="C3" s="52">
        <v>780871.25</v>
      </c>
      <c r="D3" s="11">
        <f>AVERAGE(B3:C3)</f>
        <v>903051.755</v>
      </c>
      <c r="E3" s="12">
        <v>1</v>
      </c>
      <c r="F3" s="11">
        <f t="shared" ref="F3:F6" si="0">E3*D3</f>
        <v>903051.755</v>
      </c>
    </row>
    <row r="4" spans="1:6">
      <c r="A4" s="10" t="s">
        <v>44</v>
      </c>
      <c r="B4" s="51">
        <v>146333</v>
      </c>
      <c r="C4" s="52">
        <v>157889</v>
      </c>
      <c r="D4" s="11">
        <f>AVERAGE(B4:C4)</f>
        <v>152111</v>
      </c>
      <c r="E4" s="12">
        <v>1</v>
      </c>
      <c r="F4" s="11">
        <f t="shared" si="0"/>
        <v>152111</v>
      </c>
    </row>
    <row r="5" spans="1:6">
      <c r="A5" s="10" t="s">
        <v>45</v>
      </c>
      <c r="B5" s="51">
        <v>12984.03</v>
      </c>
      <c r="C5" s="71">
        <v>81890</v>
      </c>
      <c r="D5" s="11">
        <f>AVERAGE(B5:C5)</f>
        <v>47437.014999999999</v>
      </c>
      <c r="E5" s="12">
        <v>1</v>
      </c>
      <c r="F5" s="11">
        <f t="shared" si="0"/>
        <v>47437.014999999999</v>
      </c>
    </row>
    <row r="6" spans="1:6">
      <c r="A6" s="10" t="s">
        <v>33</v>
      </c>
      <c r="B6" s="51">
        <v>-104140</v>
      </c>
      <c r="C6" s="51">
        <v>-64432</v>
      </c>
      <c r="D6" s="11">
        <f>AVERAGE(B6:C6)</f>
        <v>-84286</v>
      </c>
      <c r="E6" s="12">
        <v>1</v>
      </c>
      <c r="F6" s="11">
        <f t="shared" si="0"/>
        <v>-84286</v>
      </c>
    </row>
    <row r="7" spans="1:6">
      <c r="A7" s="7" t="s">
        <v>54</v>
      </c>
      <c r="B7" s="8" t="s">
        <v>53</v>
      </c>
      <c r="C7" s="8" t="s">
        <v>49</v>
      </c>
      <c r="D7" s="8" t="s">
        <v>31</v>
      </c>
      <c r="E7" s="9" t="s">
        <v>1</v>
      </c>
      <c r="F7" s="8" t="s">
        <v>32</v>
      </c>
    </row>
    <row r="8" spans="1:6">
      <c r="A8" s="10" t="s">
        <v>55</v>
      </c>
      <c r="B8" s="51">
        <v>339000</v>
      </c>
      <c r="C8" s="52">
        <v>310050</v>
      </c>
      <c r="D8" s="11">
        <f>AVERAGE(B8:C8)</f>
        <v>324525</v>
      </c>
      <c r="E8" s="12">
        <v>1</v>
      </c>
      <c r="F8" s="11">
        <f t="shared" ref="F8:F10" si="1">E8*D8</f>
        <v>324525</v>
      </c>
    </row>
    <row r="9" spans="1:6">
      <c r="A9" s="10" t="s">
        <v>48</v>
      </c>
      <c r="B9" s="51">
        <v>2444</v>
      </c>
      <c r="C9" s="52">
        <v>1669</v>
      </c>
      <c r="D9" s="11">
        <f>AVERAGE(B9:C9)</f>
        <v>2056.5</v>
      </c>
      <c r="E9" s="12">
        <v>0.5</v>
      </c>
      <c r="F9" s="11">
        <f t="shared" si="1"/>
        <v>1028.25</v>
      </c>
    </row>
    <row r="10" spans="1:6">
      <c r="A10" s="10" t="s">
        <v>33</v>
      </c>
      <c r="B10" s="51">
        <v>-2009</v>
      </c>
      <c r="C10" s="51">
        <v>-1115</v>
      </c>
      <c r="D10" s="11">
        <f>AVERAGE(B10:C10)</f>
        <v>-1562</v>
      </c>
      <c r="E10" s="12">
        <v>1</v>
      </c>
      <c r="F10" s="11">
        <f t="shared" si="1"/>
        <v>-1562</v>
      </c>
    </row>
    <row r="11" spans="1:6" ht="15.4" customHeight="1">
      <c r="A11" s="50" t="s">
        <v>34</v>
      </c>
      <c r="B11" s="56"/>
      <c r="C11" s="56"/>
      <c r="D11" s="56"/>
      <c r="E11" s="56"/>
      <c r="F11" s="13">
        <f>+SUM(F3:F10)</f>
        <v>1342305.0199999998</v>
      </c>
    </row>
    <row r="12" spans="1:6" ht="16.350000000000001" customHeight="1">
      <c r="A12" s="14" t="s">
        <v>35</v>
      </c>
      <c r="B12" s="54"/>
      <c r="C12" s="54"/>
      <c r="D12" s="54"/>
      <c r="E12" s="54"/>
      <c r="F12" s="13">
        <f>F11/12</f>
        <v>111858.75166666665</v>
      </c>
    </row>
    <row r="13" spans="1:6">
      <c r="A13" s="14" t="s">
        <v>36</v>
      </c>
      <c r="B13" s="54"/>
      <c r="C13" s="54"/>
      <c r="D13" s="54"/>
      <c r="E13" s="54"/>
      <c r="F13" s="11">
        <f>RTR!H5</f>
        <v>0</v>
      </c>
    </row>
    <row r="14" spans="1:6" ht="16.350000000000001" customHeight="1">
      <c r="A14" s="15" t="s">
        <v>37</v>
      </c>
      <c r="B14" s="57"/>
      <c r="C14" s="57"/>
      <c r="D14" s="57"/>
      <c r="E14" s="57"/>
      <c r="F14" s="16">
        <v>0.85</v>
      </c>
    </row>
    <row r="15" spans="1:6" ht="16.350000000000001" customHeight="1">
      <c r="A15" s="14" t="s">
        <v>38</v>
      </c>
      <c r="B15" s="54"/>
      <c r="C15" s="54"/>
      <c r="D15" s="54"/>
      <c r="E15" s="54"/>
      <c r="F15" s="17">
        <f>(F12*F14)-F13</f>
        <v>95079.938916666651</v>
      </c>
    </row>
    <row r="16" spans="1:6" ht="16.350000000000001" customHeight="1">
      <c r="A16" s="14" t="s">
        <v>39</v>
      </c>
      <c r="B16" s="54"/>
      <c r="C16" s="54"/>
      <c r="D16" s="54"/>
      <c r="E16" s="54"/>
      <c r="F16" s="18">
        <v>180</v>
      </c>
    </row>
    <row r="17" spans="1:6" ht="17.25" customHeight="1">
      <c r="A17" s="14" t="s">
        <v>40</v>
      </c>
      <c r="B17" s="54"/>
      <c r="C17" s="54"/>
      <c r="D17" s="54"/>
      <c r="E17" s="54"/>
      <c r="F17" s="16">
        <v>9.5000000000000001E-2</v>
      </c>
    </row>
    <row r="18" spans="1:6">
      <c r="A18" s="14" t="s">
        <v>41</v>
      </c>
      <c r="B18" s="54"/>
      <c r="C18" s="54"/>
      <c r="D18" s="54"/>
      <c r="E18" s="54"/>
      <c r="F18" s="19">
        <f>PMT(F17/12,F16,-100000)</f>
        <v>1044.2246828637926</v>
      </c>
    </row>
    <row r="19" spans="1:6">
      <c r="A19" s="14" t="s">
        <v>42</v>
      </c>
      <c r="B19" s="54"/>
      <c r="C19" s="54"/>
      <c r="D19" s="54"/>
      <c r="E19" s="54"/>
      <c r="F19" s="20">
        <f>F15/F18</f>
        <v>91.053142563063474</v>
      </c>
    </row>
  </sheetData>
  <sheetProtection selectLockedCells="1" selectUnlockedCells="1"/>
  <mergeCells count="10">
    <mergeCell ref="B1:C1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24"/>
  </sheetPr>
  <dimension ref="A1:IK5"/>
  <sheetViews>
    <sheetView zoomScale="81" zoomScaleNormal="81" workbookViewId="0">
      <selection activeCell="H8" sqref="H8"/>
    </sheetView>
  </sheetViews>
  <sheetFormatPr defaultColWidth="22.140625" defaultRowHeight="13.5"/>
  <cols>
    <col min="1" max="1" width="5.42578125" style="21" customWidth="1"/>
    <col min="2" max="2" width="22.140625" style="21"/>
    <col min="3" max="3" width="20.85546875" style="21" customWidth="1"/>
    <col min="4" max="4" width="14.140625" style="21" customWidth="1"/>
    <col min="5" max="5" width="10.42578125" style="21" customWidth="1"/>
    <col min="6" max="6" width="15.42578125" style="21" customWidth="1"/>
    <col min="7" max="7" width="12.85546875" style="21" customWidth="1"/>
    <col min="8" max="8" width="13.140625" style="21" customWidth="1"/>
    <col min="9" max="245" width="22.140625" style="21"/>
    <col min="246" max="16384" width="22.140625" style="4"/>
  </cols>
  <sheetData>
    <row r="1" spans="1:8" ht="27">
      <c r="A1" s="22" t="s">
        <v>2</v>
      </c>
      <c r="B1" s="22" t="s">
        <v>3</v>
      </c>
      <c r="C1" s="22" t="s">
        <v>4</v>
      </c>
      <c r="D1" s="22" t="s">
        <v>5</v>
      </c>
      <c r="E1" s="22" t="s">
        <v>6</v>
      </c>
      <c r="F1" s="22" t="s">
        <v>7</v>
      </c>
      <c r="G1" s="22" t="s">
        <v>8</v>
      </c>
      <c r="H1" s="22" t="s">
        <v>47</v>
      </c>
    </row>
    <row r="2" spans="1:8">
      <c r="A2" s="23">
        <v>1</v>
      </c>
      <c r="B2" s="24" t="s">
        <v>56</v>
      </c>
      <c r="C2" s="23" t="s">
        <v>57</v>
      </c>
      <c r="D2" s="23" t="s">
        <v>58</v>
      </c>
      <c r="E2" s="24" t="s">
        <v>59</v>
      </c>
      <c r="F2" s="25">
        <v>4800000</v>
      </c>
      <c r="G2" s="24">
        <v>60935</v>
      </c>
      <c r="H2" s="27" t="s">
        <v>63</v>
      </c>
    </row>
    <row r="3" spans="1:8">
      <c r="A3" s="23">
        <v>2</v>
      </c>
      <c r="B3" s="24" t="s">
        <v>60</v>
      </c>
      <c r="C3" s="23" t="s">
        <v>57</v>
      </c>
      <c r="D3" s="23" t="s">
        <v>58</v>
      </c>
      <c r="E3" s="24" t="s">
        <v>61</v>
      </c>
      <c r="F3" s="25">
        <v>2200000</v>
      </c>
      <c r="G3" s="24">
        <v>27988</v>
      </c>
      <c r="H3" s="27" t="s">
        <v>63</v>
      </c>
    </row>
    <row r="4" spans="1:8">
      <c r="A4" s="23"/>
      <c r="B4" s="26"/>
      <c r="C4" s="23"/>
      <c r="D4" s="27"/>
      <c r="E4" s="27"/>
      <c r="F4" s="27"/>
      <c r="G4" s="28"/>
      <c r="H4" s="24" t="s">
        <v>46</v>
      </c>
    </row>
    <row r="5" spans="1:8">
      <c r="A5" s="29"/>
      <c r="B5" s="23"/>
      <c r="C5" s="23"/>
      <c r="D5" s="23"/>
      <c r="E5" s="23"/>
      <c r="F5" s="23"/>
      <c r="G5" s="23"/>
      <c r="H5" s="30">
        <f>SUMIF(H2:H4,"Y",G2:G4)</f>
        <v>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58" t="s">
        <v>9</v>
      </c>
      <c r="B1" s="58"/>
      <c r="C1" s="32"/>
    </row>
    <row r="2" spans="1:6" ht="14.25" customHeight="1">
      <c r="A2" s="58" t="s">
        <v>10</v>
      </c>
      <c r="B2" s="58"/>
      <c r="C2" s="32"/>
    </row>
    <row r="5" spans="1:6" ht="30">
      <c r="A5" s="33" t="s">
        <v>2</v>
      </c>
      <c r="B5" s="34" t="s">
        <v>11</v>
      </c>
      <c r="C5" s="34" t="s">
        <v>12</v>
      </c>
      <c r="D5" s="35" t="s">
        <v>13</v>
      </c>
      <c r="E5" s="31" t="s">
        <v>14</v>
      </c>
      <c r="F5" s="31" t="s">
        <v>15</v>
      </c>
    </row>
    <row r="6" spans="1:6" ht="42.75">
      <c r="A6" s="36">
        <v>1</v>
      </c>
      <c r="B6" s="37" t="s">
        <v>16</v>
      </c>
      <c r="C6" s="38" t="s">
        <v>17</v>
      </c>
      <c r="D6" s="39"/>
      <c r="E6" s="40">
        <v>0.2</v>
      </c>
      <c r="F6" s="40">
        <f t="shared" ref="F6:F12" si="0">E6/10*D6</f>
        <v>0</v>
      </c>
    </row>
    <row r="7" spans="1:6" ht="42.75">
      <c r="A7" s="36">
        <v>2</v>
      </c>
      <c r="B7" s="37" t="s">
        <v>18</v>
      </c>
      <c r="C7" s="38" t="s">
        <v>19</v>
      </c>
      <c r="D7" s="41"/>
      <c r="E7" s="40">
        <v>0.15</v>
      </c>
      <c r="F7" s="40">
        <f t="shared" si="0"/>
        <v>0</v>
      </c>
    </row>
    <row r="8" spans="1:6" ht="42.75">
      <c r="A8" s="36">
        <v>3</v>
      </c>
      <c r="B8" s="37" t="s">
        <v>20</v>
      </c>
      <c r="C8" s="38" t="s">
        <v>21</v>
      </c>
      <c r="D8" s="41"/>
      <c r="E8" s="40">
        <v>0.1</v>
      </c>
      <c r="F8" s="40">
        <f t="shared" si="0"/>
        <v>0</v>
      </c>
    </row>
    <row r="9" spans="1:6" ht="57">
      <c r="A9" s="36">
        <v>4</v>
      </c>
      <c r="B9" s="37" t="s">
        <v>22</v>
      </c>
      <c r="C9" s="42" t="s">
        <v>23</v>
      </c>
      <c r="D9" s="41"/>
      <c r="E9" s="40">
        <v>0.1</v>
      </c>
      <c r="F9" s="40">
        <f t="shared" si="0"/>
        <v>0</v>
      </c>
    </row>
    <row r="10" spans="1:6" ht="85.5">
      <c r="A10" s="36">
        <v>5</v>
      </c>
      <c r="B10" s="37" t="s">
        <v>24</v>
      </c>
      <c r="C10" s="38" t="s">
        <v>25</v>
      </c>
      <c r="D10" s="41"/>
      <c r="E10" s="40">
        <v>0.1</v>
      </c>
      <c r="F10" s="40">
        <f t="shared" si="0"/>
        <v>0</v>
      </c>
    </row>
    <row r="11" spans="1:6" ht="128.25">
      <c r="A11" s="36">
        <v>6</v>
      </c>
      <c r="B11" s="43" t="s">
        <v>26</v>
      </c>
      <c r="C11" s="44" t="s">
        <v>27</v>
      </c>
      <c r="D11" s="41"/>
      <c r="E11" s="40">
        <v>0.1</v>
      </c>
      <c r="F11" s="40">
        <f t="shared" si="0"/>
        <v>0</v>
      </c>
    </row>
    <row r="12" spans="1:6" ht="28.5">
      <c r="A12" s="36">
        <v>7</v>
      </c>
      <c r="B12" s="36" t="s">
        <v>28</v>
      </c>
      <c r="C12" s="45" t="s">
        <v>29</v>
      </c>
      <c r="D12" s="41"/>
      <c r="E12" s="40">
        <v>0.25</v>
      </c>
      <c r="F12" s="40">
        <f t="shared" si="0"/>
        <v>0</v>
      </c>
    </row>
    <row r="13" spans="1:6" ht="15">
      <c r="A13" s="46"/>
      <c r="B13" s="47" t="s">
        <v>30</v>
      </c>
      <c r="C13" s="47"/>
      <c r="D13" s="48"/>
      <c r="E13" s="49">
        <f>SUM(E6:E12)</f>
        <v>0.99999999999999989</v>
      </c>
      <c r="F13" s="4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C5:J28"/>
  <sheetViews>
    <sheetView topLeftCell="A10" workbookViewId="0">
      <selection activeCell="L22" sqref="L22"/>
    </sheetView>
  </sheetViews>
  <sheetFormatPr defaultRowHeight="12.75"/>
  <cols>
    <col min="3" max="3" width="20.85546875" customWidth="1"/>
  </cols>
  <sheetData>
    <row r="5" spans="3:10" ht="32.25" customHeight="1">
      <c r="C5" s="62" t="s">
        <v>67</v>
      </c>
      <c r="D5" s="60"/>
      <c r="E5" s="63"/>
      <c r="F5" s="63"/>
      <c r="G5" s="64"/>
      <c r="H5" s="59"/>
      <c r="I5" s="59"/>
      <c r="J5" s="59"/>
    </row>
    <row r="6" spans="3:10" ht="15">
      <c r="C6" s="61"/>
      <c r="D6" s="65" t="s">
        <v>75</v>
      </c>
      <c r="E6" s="65" t="s">
        <v>74</v>
      </c>
      <c r="F6" s="65" t="s">
        <v>73</v>
      </c>
      <c r="G6" s="65" t="s">
        <v>72</v>
      </c>
      <c r="H6" s="65" t="s">
        <v>71</v>
      </c>
      <c r="I6" s="65" t="s">
        <v>64</v>
      </c>
      <c r="J6" s="66"/>
    </row>
    <row r="7" spans="3:10" ht="15">
      <c r="C7" s="65" t="s">
        <v>70</v>
      </c>
      <c r="D7" s="67">
        <v>10330</v>
      </c>
      <c r="E7" s="66">
        <v>60219</v>
      </c>
      <c r="F7" s="67">
        <v>772122</v>
      </c>
      <c r="G7" s="67">
        <v>113228</v>
      </c>
      <c r="H7" s="67">
        <v>1774</v>
      </c>
      <c r="I7" s="67">
        <v>159677</v>
      </c>
      <c r="J7" s="66"/>
    </row>
    <row r="8" spans="3:10" ht="15">
      <c r="C8" s="65" t="s">
        <v>68</v>
      </c>
      <c r="D8" s="67">
        <v>92645</v>
      </c>
      <c r="E8" s="67">
        <v>100451</v>
      </c>
      <c r="F8" s="67">
        <v>46469</v>
      </c>
      <c r="G8" s="67">
        <v>2891</v>
      </c>
      <c r="H8" s="66">
        <v>532354</v>
      </c>
      <c r="I8" s="70">
        <v>0</v>
      </c>
      <c r="J8" s="66"/>
    </row>
    <row r="9" spans="3:10" ht="15">
      <c r="C9" s="65" t="s">
        <v>69</v>
      </c>
      <c r="D9" s="67">
        <v>22951</v>
      </c>
      <c r="E9" s="67">
        <v>107910</v>
      </c>
      <c r="F9" s="67">
        <v>15737</v>
      </c>
      <c r="G9" s="67">
        <v>91.71</v>
      </c>
      <c r="H9" s="66">
        <v>2660</v>
      </c>
      <c r="I9" s="70">
        <v>0</v>
      </c>
      <c r="J9" s="66"/>
    </row>
    <row r="10" spans="3:10">
      <c r="C10" s="66"/>
      <c r="D10" s="66">
        <f>SUM(D7:D9)/3</f>
        <v>41975.333333333336</v>
      </c>
      <c r="E10" s="66">
        <f>SUM(E7:E9)</f>
        <v>268580</v>
      </c>
      <c r="F10" s="66">
        <f>SUM(F7:F9)</f>
        <v>834328</v>
      </c>
      <c r="G10" s="66">
        <f>SUM(G7:G9)</f>
        <v>116210.71</v>
      </c>
      <c r="H10" s="66">
        <f>SUM(H7:H9)</f>
        <v>536788</v>
      </c>
      <c r="I10" s="66">
        <f>SUM(I7:I9)</f>
        <v>159677</v>
      </c>
      <c r="J10" s="66">
        <f>(SUM(D10:I10)/6)</f>
        <v>326259.84055555554</v>
      </c>
    </row>
    <row r="11" spans="3:10" ht="15">
      <c r="C11" s="59"/>
      <c r="D11" s="59"/>
      <c r="E11" s="59"/>
      <c r="F11" s="59"/>
      <c r="G11" s="68" t="s">
        <v>76</v>
      </c>
      <c r="H11" s="68"/>
      <c r="I11" s="68"/>
      <c r="J11" s="66">
        <f>326259.8</f>
        <v>326259.8</v>
      </c>
    </row>
    <row r="12" spans="3:10" ht="15">
      <c r="C12" s="59"/>
      <c r="D12" s="59"/>
      <c r="E12" s="59"/>
      <c r="F12" s="59"/>
      <c r="G12" s="68" t="s">
        <v>65</v>
      </c>
      <c r="H12" s="68"/>
      <c r="I12" s="68"/>
      <c r="J12" s="66">
        <v>0</v>
      </c>
    </row>
    <row r="13" spans="3:10" ht="15">
      <c r="C13" s="59"/>
      <c r="D13" s="59"/>
      <c r="E13" s="59"/>
      <c r="F13" s="59"/>
      <c r="G13" s="69" t="s">
        <v>66</v>
      </c>
      <c r="H13" s="69"/>
      <c r="I13" s="69"/>
      <c r="J13" s="66">
        <v>0</v>
      </c>
    </row>
    <row r="14" spans="3:10">
      <c r="C14" s="59"/>
      <c r="D14" s="59"/>
      <c r="E14" s="59"/>
      <c r="F14" s="59"/>
      <c r="G14" s="59"/>
      <c r="H14" s="59"/>
      <c r="I14" s="59"/>
      <c r="J14" s="59"/>
    </row>
    <row r="15" spans="3:10">
      <c r="C15" s="59"/>
      <c r="D15" s="59"/>
      <c r="E15" s="59"/>
      <c r="F15" s="59"/>
      <c r="G15" s="59"/>
      <c r="H15" s="59"/>
      <c r="I15" s="59"/>
      <c r="J15" s="59">
        <v>0</v>
      </c>
    </row>
    <row r="16" spans="3:10">
      <c r="C16" s="59"/>
      <c r="D16" s="59"/>
      <c r="E16" s="59"/>
      <c r="F16" s="59"/>
      <c r="G16" s="59"/>
      <c r="H16" s="59"/>
      <c r="I16" s="59"/>
      <c r="J16" s="59">
        <v>0</v>
      </c>
    </row>
    <row r="18" spans="3:10" ht="21">
      <c r="C18" s="62" t="s">
        <v>77</v>
      </c>
      <c r="D18" s="60"/>
      <c r="E18" s="63"/>
      <c r="F18" s="63"/>
      <c r="G18" s="64"/>
      <c r="H18" s="59"/>
      <c r="I18" s="59"/>
      <c r="J18" s="59"/>
    </row>
    <row r="19" spans="3:10" ht="15">
      <c r="C19" s="61"/>
      <c r="D19" s="65" t="s">
        <v>75</v>
      </c>
      <c r="E19" s="65" t="s">
        <v>74</v>
      </c>
      <c r="F19" s="65" t="s">
        <v>73</v>
      </c>
      <c r="G19" s="65" t="s">
        <v>72</v>
      </c>
      <c r="H19" s="65" t="s">
        <v>71</v>
      </c>
      <c r="I19" s="65" t="s">
        <v>64</v>
      </c>
      <c r="J19" s="66"/>
    </row>
    <row r="20" spans="3:10" ht="15">
      <c r="C20" s="65" t="s">
        <v>70</v>
      </c>
      <c r="D20" s="67">
        <v>12625</v>
      </c>
      <c r="E20" s="66">
        <v>3915</v>
      </c>
      <c r="F20" s="67">
        <v>52789</v>
      </c>
      <c r="G20" s="67">
        <v>488</v>
      </c>
      <c r="H20" s="67">
        <v>1663</v>
      </c>
      <c r="I20" s="70">
        <v>0</v>
      </c>
      <c r="J20" s="66"/>
    </row>
    <row r="21" spans="3:10" ht="15">
      <c r="C21" s="65" t="s">
        <v>68</v>
      </c>
      <c r="D21" s="67">
        <v>14948</v>
      </c>
      <c r="E21" s="67">
        <v>3897</v>
      </c>
      <c r="F21" s="67">
        <v>117902</v>
      </c>
      <c r="G21" s="67">
        <v>488</v>
      </c>
      <c r="H21" s="66">
        <v>1403</v>
      </c>
      <c r="I21" s="70">
        <v>0</v>
      </c>
      <c r="J21" s="66"/>
    </row>
    <row r="22" spans="3:10" ht="15">
      <c r="C22" s="65" t="s">
        <v>69</v>
      </c>
      <c r="D22" s="67">
        <v>371188</v>
      </c>
      <c r="E22" s="67">
        <v>2789</v>
      </c>
      <c r="F22" s="67">
        <v>77090</v>
      </c>
      <c r="G22" s="67">
        <v>63</v>
      </c>
      <c r="H22" s="66">
        <v>66166</v>
      </c>
      <c r="I22" s="70">
        <v>0</v>
      </c>
      <c r="J22" s="66"/>
    </row>
    <row r="23" spans="3:10">
      <c r="C23" s="66"/>
      <c r="D23" s="66">
        <f>SUM(D20:D22)/3</f>
        <v>132920.33333333334</v>
      </c>
      <c r="E23" s="66">
        <f>SUM(E20:E22)</f>
        <v>10601</v>
      </c>
      <c r="F23" s="66">
        <f>SUM(F20:F22)</f>
        <v>247781</v>
      </c>
      <c r="G23" s="66">
        <f>SUM(G20:G22)</f>
        <v>1039</v>
      </c>
      <c r="H23" s="66">
        <f>SUM(H20:H22)</f>
        <v>69232</v>
      </c>
      <c r="I23" s="70">
        <f>SUM(I20:I22)</f>
        <v>0</v>
      </c>
      <c r="J23" s="66">
        <f>(SUM(D23:I23)/6)</f>
        <v>76928.888888888891</v>
      </c>
    </row>
    <row r="24" spans="3:10" ht="15">
      <c r="C24" s="59"/>
      <c r="D24" s="59"/>
      <c r="E24" s="59"/>
      <c r="F24" s="59"/>
      <c r="G24" s="68" t="s">
        <v>76</v>
      </c>
      <c r="H24" s="68"/>
      <c r="I24" s="68"/>
      <c r="J24" s="66">
        <f>SUM(J11,J23)</f>
        <v>403188.68888888886</v>
      </c>
    </row>
    <row r="25" spans="3:10" ht="15">
      <c r="C25" s="59"/>
      <c r="D25" s="59"/>
      <c r="E25" s="59"/>
      <c r="F25" s="59"/>
      <c r="G25" s="68" t="s">
        <v>76</v>
      </c>
      <c r="H25" s="68"/>
      <c r="I25" s="68"/>
      <c r="J25" s="66">
        <f>403188/1.5</f>
        <v>268792</v>
      </c>
    </row>
    <row r="26" spans="3:10" ht="15">
      <c r="C26" s="59"/>
      <c r="D26" s="59"/>
      <c r="E26" s="59"/>
      <c r="F26" s="59"/>
      <c r="G26" s="69" t="s">
        <v>66</v>
      </c>
      <c r="H26" s="69"/>
      <c r="I26" s="69"/>
      <c r="J26" s="70">
        <f>268792/1074.61</f>
        <v>250.12981453736708</v>
      </c>
    </row>
    <row r="28" spans="3:10">
      <c r="J28">
        <f>268792/1321.51</f>
        <v>203.39762847046183</v>
      </c>
    </row>
  </sheetData>
  <mergeCells count="6">
    <mergeCell ref="G12:I12"/>
    <mergeCell ref="G13:I13"/>
    <mergeCell ref="G11:I11"/>
    <mergeCell ref="G24:I24"/>
    <mergeCell ref="G25:I25"/>
    <mergeCell ref="G26:I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Eligibility</vt:lpstr>
      <vt:lpstr>RTR</vt:lpstr>
      <vt:lpstr>Sheet1</vt:lpstr>
      <vt:lpstr>Banking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MyPc</cp:lastModifiedBy>
  <dcterms:created xsi:type="dcterms:W3CDTF">2015-09-25T09:25:31Z</dcterms:created>
  <dcterms:modified xsi:type="dcterms:W3CDTF">2019-09-03T14:21:07Z</dcterms:modified>
</cp:coreProperties>
</file>