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23" i="1"/>
  <c r="I30"/>
  <c r="I25"/>
  <c r="I24"/>
  <c r="I27" s="1"/>
  <c r="I31" s="1"/>
  <c r="H23"/>
  <c r="H30"/>
  <c r="H25"/>
  <c r="H24"/>
  <c r="G23"/>
  <c r="G30"/>
  <c r="G25"/>
  <c r="G24"/>
  <c r="H27" l="1"/>
  <c r="H31" s="1"/>
  <c r="G27"/>
  <c r="G31" s="1"/>
  <c r="K12" l="1"/>
  <c r="I12"/>
  <c r="J12"/>
  <c r="D21"/>
  <c r="F21" s="1"/>
  <c r="D22"/>
  <c r="F22" s="1"/>
  <c r="D20"/>
  <c r="F20" s="1"/>
  <c r="D19"/>
  <c r="F19" s="1"/>
  <c r="D17"/>
  <c r="F17" s="1"/>
  <c r="D16"/>
  <c r="F16" s="1"/>
  <c r="D15"/>
  <c r="F15" s="1"/>
  <c r="D14"/>
  <c r="F14" s="1"/>
  <c r="D13"/>
  <c r="F13" s="1"/>
  <c r="D11"/>
  <c r="F11" s="1"/>
  <c r="D10"/>
  <c r="F10" s="1"/>
  <c r="D9"/>
  <c r="F9" s="1"/>
  <c r="D6"/>
  <c r="F6" s="1"/>
  <c r="D5" l="1"/>
  <c r="F5" s="1"/>
  <c r="J6" i="2"/>
  <c r="D3" i="1" l="1"/>
  <c r="D4"/>
  <c r="D7"/>
  <c r="F7" l="1"/>
  <c r="F30"/>
  <c r="F25" l="1"/>
  <c r="F3"/>
  <c r="F23" s="1"/>
  <c r="F4"/>
  <c r="F6" i="5"/>
  <c r="F7"/>
  <c r="F8"/>
  <c r="F9"/>
  <c r="F10"/>
  <c r="F11"/>
  <c r="F12"/>
  <c r="E13"/>
  <c r="F13" l="1"/>
  <c r="F24" i="1" l="1"/>
  <c r="F27" s="1"/>
  <c r="F31" s="1"/>
</calcChain>
</file>

<file path=xl/sharedStrings.xml><?xml version="1.0" encoding="utf-8"?>
<sst xmlns="http://schemas.openxmlformats.org/spreadsheetml/2006/main" count="121" uniqueCount="79">
  <si>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</si>
  <si>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</si>
  <si>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</si>
  <si>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</si>
  <si>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</si>
  <si>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</si>
  <si>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</si>
  <si>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</si>
  <si>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</si>
  <si>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</si>
  <si>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</si>
  <si>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</si>
  <si>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</si>
  <si>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</si>
  <si>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</si>
  <si>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</si>
  <si>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</si>
  <si>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</si>
  <si>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</si>
  <si>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</si>
  <si>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</si>
  <si>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</si>
  <si>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</si>
  <si>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</si>
  <si>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</si>
  <si>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</si>
  <si>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</si>
  <si>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</si>
  <si>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</si>
  <si>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</si>
  <si>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</si>
  <si>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</si>
  <si>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</si>
  <si>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</si>
  <si>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</si>
  <si>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</si>
  <si>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</si>
  <si>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</si>
  <si>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</si>
  <si>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</si>
  <si>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</si>
  <si>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</si>
  <si>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Assessment Year</t>
  </si>
  <si>
    <t>2019-20</t>
  </si>
  <si>
    <t xml:space="preserve">Max FOIR)                </t>
  </si>
  <si>
    <t>n</t>
  </si>
  <si>
    <t>2020-21</t>
  </si>
  <si>
    <t>Income from other sources</t>
  </si>
  <si>
    <t>Loan Start Date</t>
  </si>
  <si>
    <t>Tenure</t>
  </si>
  <si>
    <t>Jai Jagdamba Traders</t>
  </si>
  <si>
    <t>Jai Jagdamba Traders (Prop. Bal Krishan)</t>
  </si>
  <si>
    <t>Net Profit</t>
  </si>
  <si>
    <t>Depreciation</t>
  </si>
  <si>
    <t xml:space="preserve">Bank Interest </t>
  </si>
  <si>
    <t>Bifurcation Pending as on 31/03/20</t>
  </si>
  <si>
    <t>Hem Raj &amp; Sons</t>
  </si>
  <si>
    <t>Jai Maa Sales Corp. (Prop. Neena Rani)</t>
  </si>
  <si>
    <t>Sagar Ahuja</t>
  </si>
  <si>
    <t>Less : Taxes Paid</t>
  </si>
  <si>
    <t>Income from salary</t>
  </si>
  <si>
    <t>Business Income u/s 44AD</t>
  </si>
  <si>
    <t>Jai Maa Sales Corp</t>
  </si>
  <si>
    <t>Bal Krishan Ahuja</t>
  </si>
  <si>
    <t>Neena Rani</t>
  </si>
  <si>
    <t>Main Firm</t>
  </si>
  <si>
    <t>Co-app</t>
  </si>
  <si>
    <t>Prop. Of JJT &amp; HRS</t>
  </si>
  <si>
    <t>Prop. Of JMSC</t>
  </si>
  <si>
    <t>Yes Bank</t>
  </si>
  <si>
    <t>Limit</t>
  </si>
  <si>
    <t>DOD Limit</t>
  </si>
  <si>
    <t>PNB</t>
  </si>
  <si>
    <t>Sale as on 31 march 2019</t>
  </si>
  <si>
    <t>Sale as on 31 march 2020</t>
  </si>
  <si>
    <t>Till Jan 2021</t>
  </si>
  <si>
    <t>Jai Maa Sales Corporation</t>
  </si>
  <si>
    <t>Jai Jagdamba traders</t>
  </si>
  <si>
    <t>Jai Maa Sales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</si>
</sst>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2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1" fontId="8" fillId="2" borderId="3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8" fillId="0" borderId="4" xfId="0" applyNumberFormat="1" applyFont="1" applyBorder="1" applyAlignment="1">
      <alignment horizontal="left" vertical="center"/>
    </xf>
    <xf numFmtId="1" fontId="8" fillId="6" borderId="2" xfId="0" applyNumberFormat="1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 vertical="center"/>
    </xf>
    <xf numFmtId="0" fontId="10" fillId="2" borderId="0" xfId="3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2" xfId="1" applyNumberFormat="1" applyFont="1" applyFill="1" applyBorder="1" applyAlignment="1" applyProtection="1">
      <alignment horizontal="left"/>
    </xf>
    <xf numFmtId="0" fontId="10" fillId="2" borderId="0" xfId="3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5" fontId="10" fillId="0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9" fontId="10" fillId="3" borderId="2" xfId="1" applyNumberFormat="1" applyFont="1" applyFill="1" applyBorder="1" applyAlignment="1" applyProtection="1">
      <alignment horizontal="left"/>
    </xf>
    <xf numFmtId="164" fontId="10" fillId="3" borderId="2" xfId="1" applyFont="1" applyFill="1" applyBorder="1" applyAlignment="1" applyProtection="1">
      <alignment horizontal="left"/>
    </xf>
    <xf numFmtId="0" fontId="10" fillId="3" borderId="2" xfId="0" applyNumberFormat="1" applyFont="1" applyFill="1" applyBorder="1" applyAlignment="1">
      <alignment horizontal="left"/>
    </xf>
    <xf numFmtId="167" fontId="10" fillId="3" borderId="2" xfId="1" applyNumberFormat="1" applyFont="1" applyFill="1" applyBorder="1" applyAlignment="1" applyProtection="1">
      <alignment horizontal="left"/>
    </xf>
    <xf numFmtId="0" fontId="10" fillId="0" borderId="2" xfId="0" applyNumberFormat="1" applyFont="1" applyFill="1" applyBorder="1" applyAlignment="1">
      <alignment horizontal="left"/>
    </xf>
    <xf numFmtId="10" fontId="10" fillId="0" borderId="2" xfId="1" applyNumberFormat="1" applyFont="1" applyFill="1" applyBorder="1" applyAlignment="1" applyProtection="1">
      <alignment horizontal="left"/>
    </xf>
    <xf numFmtId="2" fontId="10" fillId="3" borderId="2" xfId="4" applyNumberFormat="1" applyFont="1" applyFill="1" applyBorder="1" applyAlignment="1" applyProtection="1">
      <alignment horizontal="left"/>
    </xf>
    <xf numFmtId="164" fontId="10" fillId="3" borderId="2" xfId="4" applyNumberFormat="1" applyFont="1" applyFill="1" applyBorder="1" applyAlignment="1" applyProtection="1">
      <alignment horizontal="left"/>
    </xf>
    <xf numFmtId="165" fontId="10" fillId="7" borderId="2" xfId="1" applyNumberFormat="1" applyFont="1" applyFill="1" applyBorder="1" applyAlignment="1" applyProtection="1">
      <alignment horizontal="left"/>
    </xf>
    <xf numFmtId="166" fontId="10" fillId="7" borderId="2" xfId="1" applyNumberFormat="1" applyFont="1" applyFill="1" applyBorder="1" applyAlignment="1" applyProtection="1">
      <alignment horizontal="left"/>
    </xf>
    <xf numFmtId="166" fontId="10" fillId="6" borderId="2" xfId="1" applyNumberFormat="1" applyFont="1" applyFill="1" applyBorder="1" applyAlignment="1" applyProtection="1">
      <alignment horizontal="left"/>
    </xf>
    <xf numFmtId="9" fontId="10" fillId="7" borderId="2" xfId="1" applyNumberFormat="1" applyFont="1" applyFill="1" applyBorder="1" applyAlignment="1" applyProtection="1">
      <alignment horizontal="left"/>
    </xf>
    <xf numFmtId="0" fontId="8" fillId="6" borderId="4" xfId="0" applyFont="1" applyFill="1" applyBorder="1" applyAlignment="1">
      <alignment horizontal="left" vertical="center"/>
    </xf>
    <xf numFmtId="1" fontId="8" fillId="6" borderId="4" xfId="0" applyNumberFormat="1" applyFont="1" applyFill="1" applyBorder="1" applyAlignment="1">
      <alignment horizontal="left" vertical="center"/>
    </xf>
    <xf numFmtId="168" fontId="8" fillId="6" borderId="2" xfId="0" applyNumberFormat="1" applyFont="1" applyFill="1" applyBorder="1" applyAlignment="1">
      <alignment horizontal="left" vertical="center"/>
    </xf>
    <xf numFmtId="168" fontId="11" fillId="6" borderId="2" xfId="0" applyNumberFormat="1" applyFont="1" applyFill="1" applyBorder="1" applyAlignment="1">
      <alignment horizontal="left" vertical="center"/>
    </xf>
    <xf numFmtId="1" fontId="11" fillId="6" borderId="2" xfId="0" applyNumberFormat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/>
    </xf>
    <xf numFmtId="0" fontId="12" fillId="8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 applyProtection="1">
      <alignment horizontal="center" vertical="top" wrapText="1"/>
      <protection hidden="1"/>
    </xf>
    <xf numFmtId="9" fontId="13" fillId="7" borderId="2" xfId="1" applyNumberFormat="1" applyFont="1" applyFill="1" applyBorder="1" applyAlignment="1" applyProtection="1">
      <alignment horizontal="left"/>
    </xf>
    <xf numFmtId="0" fontId="10" fillId="2" borderId="2" xfId="3" applyFont="1" applyFill="1" applyBorder="1" applyAlignment="1">
      <alignment horizontal="left"/>
    </xf>
    <xf numFmtId="1" fontId="8" fillId="9" borderId="4" xfId="0" applyNumberFormat="1" applyFont="1" applyFill="1" applyBorder="1" applyAlignment="1">
      <alignment horizontal="left" vertical="center"/>
    </xf>
    <xf numFmtId="1" fontId="8" fillId="9" borderId="2" xfId="0" applyNumberFormat="1" applyFont="1" applyFill="1" applyBorder="1" applyAlignment="1">
      <alignment horizontal="left" vertical="center"/>
    </xf>
    <xf numFmtId="168" fontId="8" fillId="9" borderId="2" xfId="0" applyNumberFormat="1" applyFont="1" applyFill="1" applyBorder="1" applyAlignment="1">
      <alignment horizontal="left" vertical="center"/>
    </xf>
    <xf numFmtId="0" fontId="10" fillId="2" borderId="0" xfId="3" applyFont="1" applyFill="1" applyBorder="1" applyAlignment="1">
      <alignment horizontal="left" wrapText="1"/>
    </xf>
    <xf numFmtId="165" fontId="10" fillId="7" borderId="2" xfId="1" applyNumberFormat="1" applyFont="1" applyFill="1" applyBorder="1" applyAlignment="1" applyProtection="1">
      <alignment horizontal="left" vertical="center"/>
    </xf>
    <xf numFmtId="166" fontId="10" fillId="7" borderId="2" xfId="1" applyNumberFormat="1" applyFont="1" applyFill="1" applyBorder="1" applyAlignment="1" applyProtection="1">
      <alignment horizontal="left" vertical="center"/>
    </xf>
    <xf numFmtId="166" fontId="10" fillId="6" borderId="2" xfId="1" applyNumberFormat="1" applyFont="1" applyFill="1" applyBorder="1" applyAlignment="1" applyProtection="1">
      <alignment horizontal="left" vertical="center"/>
    </xf>
    <xf numFmtId="9" fontId="13" fillId="7" borderId="2" xfId="1" applyNumberFormat="1" applyFont="1" applyFill="1" applyBorder="1" applyAlignment="1" applyProtection="1">
      <alignment horizontal="left" vertical="center"/>
    </xf>
    <xf numFmtId="165" fontId="10" fillId="2" borderId="2" xfId="1" applyNumberFormat="1" applyFont="1" applyFill="1" applyBorder="1" applyAlignment="1" applyProtection="1">
      <alignment horizontal="left" vertical="center"/>
    </xf>
    <xf numFmtId="0" fontId="14" fillId="10" borderId="2" xfId="3" applyFont="1" applyFill="1" applyBorder="1" applyAlignment="1">
      <alignment horizontal="center"/>
    </xf>
    <xf numFmtId="167" fontId="10" fillId="3" borderId="4" xfId="1" applyNumberFormat="1" applyFont="1" applyFill="1" applyBorder="1" applyAlignment="1" applyProtection="1">
      <alignment horizontal="center"/>
    </xf>
    <xf numFmtId="0" fontId="10" fillId="2" borderId="0" xfId="3" applyFont="1" applyFill="1" applyBorder="1" applyAlignment="1">
      <alignment horizontal="center"/>
    </xf>
    <xf numFmtId="167" fontId="10" fillId="3" borderId="2" xfId="1" applyNumberFormat="1" applyFont="1" applyFill="1" applyBorder="1" applyAlignment="1" applyProtection="1">
      <alignment horizontal="center"/>
    </xf>
    <xf numFmtId="165" fontId="10" fillId="2" borderId="2" xfId="1" applyNumberFormat="1" applyFont="1" applyFill="1" applyBorder="1" applyAlignment="1" applyProtection="1">
      <alignment horizontal="center"/>
    </xf>
    <xf numFmtId="10" fontId="10" fillId="0" borderId="2" xfId="1" applyNumberFormat="1" applyFont="1" applyFill="1" applyBorder="1" applyAlignment="1" applyProtection="1">
      <alignment horizontal="center"/>
    </xf>
    <xf numFmtId="165" fontId="10" fillId="3" borderId="2" xfId="1" applyNumberFormat="1" applyFont="1" applyFill="1" applyBorder="1" applyAlignment="1" applyProtection="1">
      <alignment horizontal="center"/>
    </xf>
    <xf numFmtId="0" fontId="10" fillId="2" borderId="0" xfId="3" applyFont="1" applyFill="1" applyBorder="1" applyAlignment="1">
      <alignment horizontal="center" vertical="top" wrapText="1"/>
    </xf>
    <xf numFmtId="165" fontId="10" fillId="0" borderId="2" xfId="1" applyNumberFormat="1" applyFont="1" applyFill="1" applyBorder="1" applyAlignment="1" applyProtection="1">
      <alignment horizontal="center"/>
    </xf>
    <xf numFmtId="2" fontId="10" fillId="3" borderId="2" xfId="4" applyNumberFormat="1" applyFont="1" applyFill="1" applyBorder="1" applyAlignment="1" applyProtection="1">
      <alignment horizontal="center"/>
    </xf>
    <xf numFmtId="164" fontId="10" fillId="3" borderId="2" xfId="4" applyNumberFormat="1" applyFont="1" applyFill="1" applyBorder="1" applyAlignment="1" applyProtection="1">
      <alignment horizontal="center"/>
    </xf>
    <xf numFmtId="165" fontId="14" fillId="8" borderId="2" xfId="1" applyNumberFormat="1" applyFont="1" applyFill="1" applyBorder="1" applyAlignment="1" applyProtection="1">
      <alignment horizontal="left"/>
    </xf>
    <xf numFmtId="165" fontId="14" fillId="8" borderId="2" xfId="1" applyNumberFormat="1" applyFont="1" applyFill="1" applyBorder="1" applyAlignment="1" applyProtection="1">
      <alignment horizontal="left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J31"/>
  <sheetViews>
    <sheetView tabSelected="1" zoomScale="136" zoomScaleNormal="136" workbookViewId="0">
      <selection activeCell="F23" sqref="F23"/>
    </sheetView>
  </sheetViews>
  <sheetFormatPr defaultColWidth="31.28515625" defaultRowHeight="12"/>
  <cols>
    <col min="1" max="1" width="35.5703125" style="33" bestFit="1" customWidth="1"/>
    <col min="2" max="3" width="7.42578125" style="33" bestFit="1" customWidth="1"/>
    <col min="4" max="4" width="9.28515625" style="33" bestFit="1" customWidth="1"/>
    <col min="5" max="5" width="8.42578125" style="33" bestFit="1" customWidth="1"/>
    <col min="6" max="6" width="13.5703125" style="33" customWidth="1"/>
    <col min="7" max="7" width="27.42578125" style="33" customWidth="1"/>
    <col min="8" max="8" width="19" style="33" customWidth="1"/>
    <col min="9" max="9" width="17.7109375" style="33" bestFit="1" customWidth="1"/>
    <col min="10" max="10" width="13.140625" style="33" bestFit="1" customWidth="1"/>
    <col min="11" max="11" width="21.42578125" style="33" bestFit="1" customWidth="1"/>
    <col min="12" max="12" width="12" style="33" customWidth="1"/>
    <col min="13" max="13" width="11" style="33" customWidth="1"/>
    <col min="14" max="14" width="11.5703125" style="33" customWidth="1"/>
    <col min="15" max="15" width="12" style="33" customWidth="1"/>
    <col min="16" max="233" width="31.28515625" style="33"/>
    <col min="234" max="241" width="31.28515625" style="34"/>
    <col min="242" max="243" width="31.28515625" style="35"/>
    <col min="244" max="16384" width="31.28515625" style="31"/>
  </cols>
  <sheetData>
    <row r="1" spans="1:243" ht="12.75" customHeight="1">
      <c r="A1" s="80" t="s">
        <v>50</v>
      </c>
      <c r="B1" s="81" t="s">
        <v>42</v>
      </c>
      <c r="C1" s="81"/>
      <c r="D1" s="80"/>
      <c r="E1" s="80"/>
      <c r="F1" s="80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30"/>
      <c r="IA1" s="30"/>
      <c r="IB1" s="30"/>
      <c r="IC1" s="30"/>
      <c r="ID1" s="30"/>
      <c r="IE1" s="30"/>
      <c r="IF1" s="30"/>
      <c r="IG1" s="30"/>
      <c r="IH1" s="31"/>
      <c r="II1" s="31"/>
    </row>
    <row r="2" spans="1:243">
      <c r="A2" s="37" t="s">
        <v>51</v>
      </c>
      <c r="B2" s="37" t="s">
        <v>46</v>
      </c>
      <c r="C2" s="37" t="s">
        <v>43</v>
      </c>
      <c r="D2" s="37" t="s">
        <v>30</v>
      </c>
      <c r="E2" s="38" t="s">
        <v>0</v>
      </c>
      <c r="F2" s="37" t="s">
        <v>31</v>
      </c>
      <c r="G2" s="29"/>
      <c r="H2" s="59" t="s">
        <v>50</v>
      </c>
      <c r="I2" s="59" t="s">
        <v>65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30"/>
      <c r="HV2" s="30"/>
      <c r="HW2" s="30"/>
      <c r="HX2" s="30"/>
      <c r="HY2" s="30"/>
      <c r="HZ2" s="30"/>
      <c r="IA2" s="30"/>
      <c r="IB2" s="30"/>
      <c r="IC2" s="31"/>
      <c r="ID2" s="31"/>
      <c r="IE2" s="31"/>
      <c r="IF2" s="31"/>
      <c r="IG2" s="31"/>
      <c r="IH2" s="31"/>
      <c r="II2" s="31"/>
    </row>
    <row r="3" spans="1:243">
      <c r="A3" s="46" t="s">
        <v>52</v>
      </c>
      <c r="B3" s="47">
        <v>437716.58</v>
      </c>
      <c r="C3" s="48">
        <v>682005.3</v>
      </c>
      <c r="D3" s="46">
        <f t="shared" ref="D3:D7" si="0">AVERAGE(B3:C3)</f>
        <v>559860.94000000006</v>
      </c>
      <c r="E3" s="49">
        <v>1</v>
      </c>
      <c r="F3" s="32">
        <f t="shared" ref="F3:F4" si="1">E3*D3</f>
        <v>559860.94000000006</v>
      </c>
      <c r="G3" s="29"/>
      <c r="H3" s="59" t="s">
        <v>56</v>
      </c>
      <c r="I3" s="59" t="s">
        <v>66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30"/>
      <c r="HV3" s="30"/>
      <c r="HW3" s="30"/>
      <c r="HX3" s="30"/>
      <c r="HY3" s="30"/>
      <c r="HZ3" s="30"/>
      <c r="IA3" s="30"/>
      <c r="IB3" s="30"/>
      <c r="IC3" s="31"/>
      <c r="ID3" s="31"/>
      <c r="IE3" s="31"/>
      <c r="IF3" s="31"/>
      <c r="IG3" s="31"/>
      <c r="IH3" s="31"/>
      <c r="II3" s="31"/>
    </row>
    <row r="4" spans="1:243">
      <c r="A4" s="46" t="s">
        <v>53</v>
      </c>
      <c r="B4" s="47">
        <v>8467</v>
      </c>
      <c r="C4" s="48">
        <v>9643</v>
      </c>
      <c r="D4" s="46">
        <f t="shared" si="0"/>
        <v>9055</v>
      </c>
      <c r="E4" s="49">
        <v>1</v>
      </c>
      <c r="F4" s="32">
        <f t="shared" si="1"/>
        <v>9055</v>
      </c>
      <c r="G4" s="29"/>
      <c r="H4" s="59" t="s">
        <v>62</v>
      </c>
      <c r="I4" s="59" t="s">
        <v>66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30"/>
      <c r="HS4" s="30"/>
      <c r="HT4" s="30"/>
      <c r="HU4" s="30"/>
      <c r="HV4" s="30"/>
      <c r="HW4" s="30"/>
      <c r="HX4" s="30"/>
      <c r="HY4" s="30"/>
      <c r="HZ4" s="31"/>
      <c r="IA4" s="31"/>
      <c r="IB4" s="31"/>
      <c r="IC4" s="31"/>
      <c r="ID4" s="31"/>
      <c r="IE4" s="31"/>
      <c r="IF4" s="31"/>
      <c r="IG4" s="31"/>
      <c r="IH4" s="31"/>
      <c r="II4" s="31"/>
    </row>
    <row r="5" spans="1:243">
      <c r="A5" s="46" t="s">
        <v>54</v>
      </c>
      <c r="B5" s="47">
        <v>621297</v>
      </c>
      <c r="C5" s="48">
        <v>246517</v>
      </c>
      <c r="D5" s="46">
        <f t="shared" si="0"/>
        <v>433907</v>
      </c>
      <c r="E5" s="58">
        <v>0</v>
      </c>
      <c r="F5" s="32">
        <f t="shared" ref="F5" si="2">E5*D5</f>
        <v>0</v>
      </c>
      <c r="G5" s="63" t="s">
        <v>55</v>
      </c>
      <c r="H5" s="59" t="s">
        <v>63</v>
      </c>
      <c r="I5" s="59" t="s">
        <v>67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30"/>
      <c r="HS5" s="30"/>
      <c r="HT5" s="30"/>
      <c r="HU5" s="30"/>
      <c r="HV5" s="30"/>
      <c r="HW5" s="30"/>
      <c r="HX5" s="30"/>
      <c r="HY5" s="30"/>
      <c r="HZ5" s="31"/>
      <c r="IA5" s="31"/>
      <c r="IB5" s="31"/>
      <c r="IC5" s="31"/>
      <c r="ID5" s="31"/>
      <c r="IE5" s="31"/>
      <c r="IF5" s="31"/>
      <c r="IG5" s="31"/>
      <c r="IH5" s="31"/>
      <c r="II5" s="31"/>
    </row>
    <row r="6" spans="1:243">
      <c r="A6" s="46" t="s">
        <v>47</v>
      </c>
      <c r="B6" s="47">
        <v>0</v>
      </c>
      <c r="C6" s="48">
        <v>1396</v>
      </c>
      <c r="D6" s="46">
        <f t="shared" ref="D6" si="3">AVERAGE(B6:C6)</f>
        <v>698</v>
      </c>
      <c r="E6" s="49">
        <v>0.25</v>
      </c>
      <c r="F6" s="32">
        <f t="shared" ref="F6" si="4">E6*D6</f>
        <v>174.5</v>
      </c>
      <c r="G6" s="29"/>
      <c r="H6" s="59" t="s">
        <v>64</v>
      </c>
      <c r="I6" s="59" t="s">
        <v>68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30"/>
      <c r="HS6" s="30"/>
      <c r="HT6" s="30"/>
      <c r="HU6" s="30"/>
      <c r="HV6" s="30"/>
      <c r="HW6" s="30"/>
      <c r="HX6" s="30"/>
      <c r="HY6" s="30"/>
      <c r="HZ6" s="31"/>
      <c r="IA6" s="31"/>
      <c r="IB6" s="31"/>
      <c r="IC6" s="31"/>
      <c r="ID6" s="31"/>
      <c r="IE6" s="31"/>
      <c r="IF6" s="31"/>
      <c r="IG6" s="31"/>
      <c r="IH6" s="31"/>
      <c r="II6" s="31"/>
    </row>
    <row r="7" spans="1:243">
      <c r="A7" s="46" t="s">
        <v>32</v>
      </c>
      <c r="B7" s="47">
        <v>0</v>
      </c>
      <c r="C7" s="47">
        <v>-11259</v>
      </c>
      <c r="D7" s="46">
        <f t="shared" si="0"/>
        <v>-5629.5</v>
      </c>
      <c r="E7" s="49">
        <v>1</v>
      </c>
      <c r="F7" s="32">
        <f>E7*D7</f>
        <v>-5629.5</v>
      </c>
      <c r="G7" s="29"/>
      <c r="H7" s="59" t="s">
        <v>58</v>
      </c>
      <c r="I7" s="59" t="s">
        <v>66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30"/>
      <c r="HS7" s="30"/>
      <c r="HT7" s="30"/>
      <c r="HU7" s="30"/>
      <c r="HV7" s="30"/>
      <c r="HW7" s="30"/>
      <c r="HX7" s="30"/>
      <c r="HY7" s="30"/>
      <c r="HZ7" s="31"/>
      <c r="IA7" s="31"/>
      <c r="IB7" s="31"/>
      <c r="IC7" s="31"/>
      <c r="ID7" s="31"/>
      <c r="IE7" s="31"/>
      <c r="IF7" s="31"/>
      <c r="IG7" s="31"/>
      <c r="IH7" s="31"/>
      <c r="II7" s="31"/>
    </row>
    <row r="8" spans="1:243">
      <c r="A8" s="37" t="s">
        <v>56</v>
      </c>
      <c r="B8" s="37" t="s">
        <v>46</v>
      </c>
      <c r="C8" s="37" t="s">
        <v>43</v>
      </c>
      <c r="D8" s="37" t="s">
        <v>30</v>
      </c>
      <c r="E8" s="38" t="s">
        <v>0</v>
      </c>
      <c r="F8" s="37" t="s">
        <v>31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30"/>
      <c r="HV8" s="30"/>
      <c r="HW8" s="30"/>
      <c r="HX8" s="30"/>
      <c r="HY8" s="30"/>
      <c r="HZ8" s="30"/>
      <c r="IA8" s="30"/>
      <c r="IB8" s="30"/>
      <c r="IC8" s="31"/>
      <c r="ID8" s="31"/>
      <c r="IE8" s="31"/>
      <c r="IF8" s="31"/>
      <c r="IG8" s="31"/>
      <c r="IH8" s="31"/>
      <c r="II8" s="31"/>
    </row>
    <row r="9" spans="1:243">
      <c r="A9" s="46" t="s">
        <v>52</v>
      </c>
      <c r="B9" s="47">
        <v>264628.90000000002</v>
      </c>
      <c r="C9" s="48">
        <v>82995</v>
      </c>
      <c r="D9" s="46">
        <f t="shared" ref="D9:D11" si="5">AVERAGE(B9:C9)</f>
        <v>173811.95</v>
      </c>
      <c r="E9" s="49">
        <v>1</v>
      </c>
      <c r="F9" s="32">
        <f t="shared" ref="F9:F11" si="6">E9*D9</f>
        <v>173811.95</v>
      </c>
      <c r="G9" s="29"/>
      <c r="H9" s="59"/>
      <c r="I9" s="69" t="s">
        <v>50</v>
      </c>
      <c r="J9" s="69" t="s">
        <v>56</v>
      </c>
      <c r="K9" s="69" t="s">
        <v>76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30"/>
      <c r="HV9" s="30"/>
      <c r="HW9" s="30"/>
      <c r="HX9" s="30"/>
      <c r="HY9" s="30"/>
      <c r="HZ9" s="30"/>
      <c r="IA9" s="30"/>
      <c r="IB9" s="30"/>
      <c r="IC9" s="31"/>
      <c r="ID9" s="31"/>
      <c r="IE9" s="31"/>
      <c r="IF9" s="31"/>
      <c r="IG9" s="31"/>
      <c r="IH9" s="31"/>
      <c r="II9" s="31"/>
    </row>
    <row r="10" spans="1:243">
      <c r="A10" s="46" t="s">
        <v>53</v>
      </c>
      <c r="B10" s="47">
        <v>6149</v>
      </c>
      <c r="C10" s="48">
        <v>6923</v>
      </c>
      <c r="D10" s="46">
        <f t="shared" si="5"/>
        <v>6536</v>
      </c>
      <c r="E10" s="49">
        <v>1</v>
      </c>
      <c r="F10" s="32">
        <f t="shared" si="6"/>
        <v>6536</v>
      </c>
      <c r="G10" s="29"/>
      <c r="H10" s="59" t="s">
        <v>73</v>
      </c>
      <c r="I10" s="59">
        <v>2789361</v>
      </c>
      <c r="J10" s="59">
        <v>840338</v>
      </c>
      <c r="K10" s="59">
        <v>1516867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30"/>
      <c r="HS10" s="30"/>
      <c r="HT10" s="30"/>
      <c r="HU10" s="30"/>
      <c r="HV10" s="30"/>
      <c r="HW10" s="30"/>
      <c r="HX10" s="30"/>
      <c r="HY10" s="30"/>
      <c r="HZ10" s="31"/>
      <c r="IA10" s="31"/>
      <c r="IB10" s="31"/>
      <c r="IC10" s="31"/>
      <c r="ID10" s="31"/>
      <c r="IE10" s="31"/>
      <c r="IF10" s="31"/>
      <c r="IG10" s="31"/>
      <c r="IH10" s="31"/>
      <c r="II10" s="31"/>
    </row>
    <row r="11" spans="1:243">
      <c r="A11" s="46" t="s">
        <v>54</v>
      </c>
      <c r="B11" s="47">
        <v>473044.1</v>
      </c>
      <c r="C11" s="48">
        <v>236850</v>
      </c>
      <c r="D11" s="46">
        <f t="shared" si="5"/>
        <v>354947.05</v>
      </c>
      <c r="E11" s="58">
        <v>0</v>
      </c>
      <c r="F11" s="32">
        <f t="shared" si="6"/>
        <v>0</v>
      </c>
      <c r="G11" s="63" t="s">
        <v>55</v>
      </c>
      <c r="H11" s="59" t="s">
        <v>74</v>
      </c>
      <c r="I11" s="59">
        <v>29726490</v>
      </c>
      <c r="J11" s="59">
        <v>26243352</v>
      </c>
      <c r="K11" s="59">
        <v>3041110</v>
      </c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30"/>
      <c r="HS11" s="30"/>
      <c r="HT11" s="30"/>
      <c r="HU11" s="30"/>
      <c r="HV11" s="30"/>
      <c r="HW11" s="30"/>
      <c r="HX11" s="30"/>
      <c r="HY11" s="30"/>
      <c r="HZ11" s="31"/>
      <c r="IA11" s="31"/>
      <c r="IB11" s="31"/>
      <c r="IC11" s="31"/>
      <c r="ID11" s="31"/>
      <c r="IE11" s="31"/>
      <c r="IF11" s="31"/>
      <c r="IG11" s="31"/>
      <c r="IH11" s="31"/>
      <c r="II11" s="31"/>
    </row>
    <row r="12" spans="1:243">
      <c r="A12" s="37" t="s">
        <v>57</v>
      </c>
      <c r="B12" s="37" t="s">
        <v>46</v>
      </c>
      <c r="C12" s="37" t="s">
        <v>43</v>
      </c>
      <c r="D12" s="37" t="s">
        <v>30</v>
      </c>
      <c r="E12" s="38" t="s">
        <v>0</v>
      </c>
      <c r="F12" s="37" t="s">
        <v>31</v>
      </c>
      <c r="G12" s="29"/>
      <c r="H12" s="59" t="s">
        <v>75</v>
      </c>
      <c r="I12" s="59">
        <f>78200+20380+104000+42370+9045650+9345850+9526110+1545130+8515200+7080940+44150+28250+17450+0+1028215+152030+674010</f>
        <v>47247935</v>
      </c>
      <c r="J12" s="59">
        <f>12500+12500+9248560+0+9050595+8515450+8060350+2515150+0+0+501241</f>
        <v>37916346</v>
      </c>
      <c r="K12" s="59">
        <f>0+0+0+0+0+0+2540150+702776+756840</f>
        <v>3999766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30"/>
      <c r="HV12" s="30"/>
      <c r="HW12" s="30"/>
      <c r="HX12" s="30"/>
      <c r="HY12" s="30"/>
      <c r="HZ12" s="30"/>
      <c r="IA12" s="30"/>
      <c r="IB12" s="30"/>
      <c r="IC12" s="31"/>
      <c r="ID12" s="31"/>
      <c r="IE12" s="31"/>
      <c r="IF12" s="31"/>
      <c r="IG12" s="31"/>
      <c r="IH12" s="31"/>
      <c r="II12" s="31"/>
    </row>
    <row r="13" spans="1:243">
      <c r="A13" s="46" t="s">
        <v>52</v>
      </c>
      <c r="B13" s="47">
        <v>380139</v>
      </c>
      <c r="C13" s="48">
        <v>487450</v>
      </c>
      <c r="D13" s="46">
        <f t="shared" ref="D13:D17" si="7">AVERAGE(B13:C13)</f>
        <v>433794.5</v>
      </c>
      <c r="E13" s="49">
        <v>1</v>
      </c>
      <c r="F13" s="32">
        <f t="shared" ref="F13:F16" si="8">E13*D13</f>
        <v>433794.5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30"/>
      <c r="HV13" s="30"/>
      <c r="HW13" s="30"/>
      <c r="HX13" s="30"/>
      <c r="HY13" s="30"/>
      <c r="HZ13" s="30"/>
      <c r="IA13" s="30"/>
      <c r="IB13" s="30"/>
      <c r="IC13" s="31"/>
      <c r="ID13" s="31"/>
      <c r="IE13" s="31"/>
      <c r="IF13" s="31"/>
      <c r="IG13" s="31"/>
      <c r="IH13" s="31"/>
      <c r="II13" s="31"/>
    </row>
    <row r="14" spans="1:243">
      <c r="A14" s="46" t="s">
        <v>53</v>
      </c>
      <c r="B14" s="47">
        <v>17193</v>
      </c>
      <c r="C14" s="48">
        <v>19223</v>
      </c>
      <c r="D14" s="46">
        <f t="shared" si="7"/>
        <v>18208</v>
      </c>
      <c r="E14" s="49">
        <v>1</v>
      </c>
      <c r="F14" s="32">
        <f t="shared" si="8"/>
        <v>18208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30"/>
      <c r="HS14" s="30"/>
      <c r="HT14" s="30"/>
      <c r="HU14" s="30"/>
      <c r="HV14" s="30"/>
      <c r="HW14" s="30"/>
      <c r="HX14" s="30"/>
      <c r="HY14" s="30"/>
      <c r="HZ14" s="31"/>
      <c r="IA14" s="31"/>
      <c r="IB14" s="31"/>
      <c r="IC14" s="31"/>
      <c r="ID14" s="31"/>
      <c r="IE14" s="31"/>
      <c r="IF14" s="31"/>
      <c r="IG14" s="31"/>
      <c r="IH14" s="31"/>
      <c r="II14" s="31"/>
    </row>
    <row r="15" spans="1:243">
      <c r="A15" s="64" t="s">
        <v>54</v>
      </c>
      <c r="B15" s="65">
        <v>500107</v>
      </c>
      <c r="C15" s="66">
        <v>2740</v>
      </c>
      <c r="D15" s="64">
        <f t="shared" si="7"/>
        <v>251423.5</v>
      </c>
      <c r="E15" s="67">
        <v>0</v>
      </c>
      <c r="F15" s="68">
        <f t="shared" si="8"/>
        <v>0</v>
      </c>
      <c r="G15" s="63" t="s">
        <v>55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30"/>
      <c r="HS15" s="30"/>
      <c r="HT15" s="30"/>
      <c r="HU15" s="30"/>
      <c r="HV15" s="30"/>
      <c r="HW15" s="30"/>
      <c r="HX15" s="30"/>
      <c r="HY15" s="30"/>
      <c r="HZ15" s="31"/>
      <c r="IA15" s="31"/>
      <c r="IB15" s="31"/>
      <c r="IC15" s="31"/>
      <c r="ID15" s="31"/>
      <c r="IE15" s="31"/>
      <c r="IF15" s="31"/>
      <c r="IG15" s="31"/>
      <c r="IH15" s="31"/>
      <c r="II15" s="31"/>
    </row>
    <row r="16" spans="1:243">
      <c r="A16" s="46" t="s">
        <v>47</v>
      </c>
      <c r="B16" s="47">
        <v>1764</v>
      </c>
      <c r="C16" s="48">
        <v>2560</v>
      </c>
      <c r="D16" s="46">
        <f t="shared" si="7"/>
        <v>2162</v>
      </c>
      <c r="E16" s="49">
        <v>0.25</v>
      </c>
      <c r="F16" s="32">
        <f t="shared" si="8"/>
        <v>540.5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30"/>
      <c r="HS16" s="30"/>
      <c r="HT16" s="30"/>
      <c r="HU16" s="30"/>
      <c r="HV16" s="30"/>
      <c r="HW16" s="30"/>
      <c r="HX16" s="30"/>
      <c r="HY16" s="30"/>
      <c r="HZ16" s="31"/>
      <c r="IA16" s="31"/>
      <c r="IB16" s="31"/>
      <c r="IC16" s="31"/>
      <c r="ID16" s="31"/>
      <c r="IE16" s="31"/>
      <c r="IF16" s="31"/>
      <c r="IG16" s="31"/>
      <c r="IH16" s="31"/>
      <c r="II16" s="31"/>
    </row>
    <row r="17" spans="1:244">
      <c r="A17" s="46" t="s">
        <v>32</v>
      </c>
      <c r="B17" s="47">
        <v>0</v>
      </c>
      <c r="C17" s="47">
        <v>0</v>
      </c>
      <c r="D17" s="46">
        <f t="shared" si="7"/>
        <v>0</v>
      </c>
      <c r="E17" s="49">
        <v>1</v>
      </c>
      <c r="F17" s="32">
        <f>E17*D17</f>
        <v>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30"/>
      <c r="HS17" s="30"/>
      <c r="HT17" s="30"/>
      <c r="HU17" s="30"/>
      <c r="HV17" s="30"/>
      <c r="HW17" s="30"/>
      <c r="HX17" s="30"/>
      <c r="HY17" s="30"/>
      <c r="HZ17" s="31"/>
      <c r="IA17" s="31"/>
      <c r="IB17" s="31"/>
      <c r="IC17" s="31"/>
      <c r="ID17" s="31"/>
      <c r="IE17" s="31"/>
      <c r="IF17" s="31"/>
      <c r="IG17" s="31"/>
      <c r="IH17" s="31"/>
      <c r="II17" s="31"/>
    </row>
    <row r="18" spans="1:244">
      <c r="A18" s="37" t="s">
        <v>58</v>
      </c>
      <c r="B18" s="37" t="s">
        <v>46</v>
      </c>
      <c r="C18" s="37" t="s">
        <v>43</v>
      </c>
      <c r="D18" s="37" t="s">
        <v>30</v>
      </c>
      <c r="E18" s="38" t="s">
        <v>0</v>
      </c>
      <c r="F18" s="37" t="s">
        <v>31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30"/>
      <c r="HV18" s="30"/>
      <c r="HW18" s="30"/>
      <c r="HX18" s="30"/>
      <c r="HY18" s="30"/>
      <c r="HZ18" s="30"/>
      <c r="IA18" s="30"/>
      <c r="IB18" s="30"/>
      <c r="IC18" s="31"/>
      <c r="ID18" s="31"/>
      <c r="IE18" s="31"/>
      <c r="IF18" s="31"/>
      <c r="IG18" s="31"/>
      <c r="IH18" s="31"/>
      <c r="II18" s="31"/>
    </row>
    <row r="19" spans="1:244">
      <c r="A19" s="46" t="s">
        <v>60</v>
      </c>
      <c r="B19" s="47">
        <v>430500</v>
      </c>
      <c r="C19" s="48">
        <v>0</v>
      </c>
      <c r="D19" s="46">
        <f t="shared" ref="D19:D22" si="9">AVERAGE(B19:C19)</f>
        <v>215250</v>
      </c>
      <c r="E19" s="49">
        <v>0.5</v>
      </c>
      <c r="F19" s="32">
        <f t="shared" ref="F19:F22" si="10">E19*D19</f>
        <v>107625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30"/>
      <c r="HV19" s="30"/>
      <c r="HW19" s="30"/>
      <c r="HX19" s="30"/>
      <c r="HY19" s="30"/>
      <c r="HZ19" s="30"/>
      <c r="IA19" s="30"/>
      <c r="IB19" s="30"/>
      <c r="IC19" s="31"/>
      <c r="ID19" s="31"/>
      <c r="IE19" s="31"/>
      <c r="IF19" s="31"/>
      <c r="IG19" s="31"/>
      <c r="IH19" s="31"/>
      <c r="II19" s="31"/>
    </row>
    <row r="20" spans="1:244">
      <c r="A20" s="46" t="s">
        <v>47</v>
      </c>
      <c r="B20" s="47">
        <v>1130</v>
      </c>
      <c r="C20" s="48">
        <v>1780</v>
      </c>
      <c r="D20" s="46">
        <f t="shared" si="9"/>
        <v>1455</v>
      </c>
      <c r="E20" s="49">
        <v>0.5</v>
      </c>
      <c r="F20" s="32">
        <f t="shared" si="10"/>
        <v>727.5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30"/>
      <c r="HS20" s="30"/>
      <c r="HT20" s="30"/>
      <c r="HU20" s="30"/>
      <c r="HV20" s="30"/>
      <c r="HW20" s="30"/>
      <c r="HX20" s="30"/>
      <c r="HY20" s="30"/>
      <c r="HZ20" s="31"/>
      <c r="IA20" s="31"/>
      <c r="IB20" s="31"/>
      <c r="IC20" s="31"/>
      <c r="ID20" s="31"/>
      <c r="IE20" s="31"/>
      <c r="IF20" s="31"/>
      <c r="IG20" s="31"/>
      <c r="IH20" s="31"/>
      <c r="II20" s="31"/>
    </row>
    <row r="21" spans="1:244">
      <c r="A21" s="46" t="s">
        <v>61</v>
      </c>
      <c r="B21" s="47">
        <v>0</v>
      </c>
      <c r="C21" s="48">
        <v>375200</v>
      </c>
      <c r="D21" s="46">
        <f t="shared" ref="D21" si="11">AVERAGE(B21:C21)</f>
        <v>187600</v>
      </c>
      <c r="E21" s="49">
        <v>0</v>
      </c>
      <c r="F21" s="32">
        <f t="shared" ref="F21" si="12">E21*D21</f>
        <v>0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30"/>
      <c r="HS21" s="30"/>
      <c r="HT21" s="30"/>
      <c r="HU21" s="30"/>
      <c r="HV21" s="30"/>
      <c r="HW21" s="30"/>
      <c r="HX21" s="30"/>
      <c r="HY21" s="30"/>
      <c r="HZ21" s="31"/>
      <c r="IA21" s="31"/>
      <c r="IB21" s="31"/>
      <c r="IC21" s="31"/>
      <c r="ID21" s="31"/>
      <c r="IE21" s="31"/>
      <c r="IF21" s="31"/>
      <c r="IG21" s="31"/>
      <c r="IH21" s="31"/>
      <c r="II21" s="31"/>
    </row>
    <row r="22" spans="1:244">
      <c r="A22" s="46" t="s">
        <v>59</v>
      </c>
      <c r="B22" s="47">
        <v>0</v>
      </c>
      <c r="C22" s="48">
        <v>-5703</v>
      </c>
      <c r="D22" s="46">
        <f t="shared" si="9"/>
        <v>-2851.5</v>
      </c>
      <c r="E22" s="49">
        <v>0</v>
      </c>
      <c r="F22" s="32">
        <f t="shared" si="10"/>
        <v>0</v>
      </c>
      <c r="G22" s="69" t="s">
        <v>77</v>
      </c>
      <c r="H22" s="69" t="s">
        <v>56</v>
      </c>
      <c r="I22" s="69" t="s">
        <v>78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30"/>
      <c r="HS22" s="30"/>
      <c r="HT22" s="30"/>
      <c r="HU22" s="30"/>
      <c r="HV22" s="30"/>
      <c r="HW22" s="30"/>
      <c r="HX22" s="30"/>
      <c r="HY22" s="30"/>
      <c r="HZ22" s="31"/>
      <c r="IA22" s="31"/>
      <c r="IB22" s="31"/>
      <c r="IC22" s="31"/>
      <c r="ID22" s="31"/>
      <c r="IE22" s="31"/>
      <c r="IF22" s="31"/>
      <c r="IG22" s="31"/>
      <c r="IH22" s="31"/>
      <c r="II22" s="31"/>
    </row>
    <row r="23" spans="1:244" ht="10.5" customHeight="1">
      <c r="A23" s="39" t="s">
        <v>33</v>
      </c>
      <c r="B23" s="40"/>
      <c r="C23" s="40"/>
      <c r="D23" s="40"/>
      <c r="E23" s="40"/>
      <c r="F23" s="41">
        <f>+SUM(F3:F22)</f>
        <v>1304704.3900000001</v>
      </c>
      <c r="G23" s="70">
        <f>(29726490*6/100)</f>
        <v>1783589.4</v>
      </c>
      <c r="H23" s="70">
        <f>(26243352*6/100)</f>
        <v>1574601.12</v>
      </c>
      <c r="I23" s="70">
        <f>(3041110*6/100)</f>
        <v>182466.6</v>
      </c>
      <c r="J23" s="71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30"/>
      <c r="ID23" s="30"/>
      <c r="IE23" s="30"/>
      <c r="IF23" s="30"/>
      <c r="IG23" s="30"/>
      <c r="IH23" s="30"/>
      <c r="II23" s="30"/>
      <c r="IJ23" s="30"/>
    </row>
    <row r="24" spans="1:244" ht="10.5" customHeight="1">
      <c r="A24" s="36" t="s">
        <v>34</v>
      </c>
      <c r="B24" s="42"/>
      <c r="C24" s="42"/>
      <c r="D24" s="42"/>
      <c r="E24" s="42"/>
      <c r="F24" s="41">
        <f>F23/12</f>
        <v>108725.36583333334</v>
      </c>
      <c r="G24" s="72">
        <f>G23/12</f>
        <v>148632.44999999998</v>
      </c>
      <c r="H24" s="72">
        <f>H23/12</f>
        <v>131216.76</v>
      </c>
      <c r="I24" s="72">
        <f>I23/12</f>
        <v>15205.550000000001</v>
      </c>
      <c r="J24" s="71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30"/>
      <c r="ID24" s="30"/>
      <c r="IE24" s="30"/>
      <c r="IF24" s="30"/>
      <c r="IG24" s="30"/>
      <c r="IH24" s="30"/>
      <c r="II24" s="30"/>
      <c r="IJ24" s="30"/>
    </row>
    <row r="25" spans="1:244" ht="10.5" customHeight="1">
      <c r="A25" s="36" t="s">
        <v>35</v>
      </c>
      <c r="B25" s="42"/>
      <c r="C25" s="42"/>
      <c r="D25" s="42"/>
      <c r="E25" s="42"/>
      <c r="F25" s="32">
        <f>RTR!J6</f>
        <v>0</v>
      </c>
      <c r="G25" s="73">
        <f>RTR!K6</f>
        <v>0</v>
      </c>
      <c r="H25" s="73">
        <f>RTR!L6</f>
        <v>0</v>
      </c>
      <c r="I25" s="73">
        <f>RTR!M6</f>
        <v>0</v>
      </c>
      <c r="J25" s="71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30"/>
      <c r="ID25" s="30"/>
      <c r="IE25" s="30"/>
      <c r="IF25" s="30"/>
      <c r="IG25" s="30"/>
      <c r="IH25" s="30"/>
      <c r="II25" s="30"/>
      <c r="IJ25" s="30"/>
    </row>
    <row r="26" spans="1:244" ht="10.5" customHeight="1">
      <c r="A26" s="36" t="s">
        <v>44</v>
      </c>
      <c r="B26" s="36"/>
      <c r="C26" s="36"/>
      <c r="D26" s="36"/>
      <c r="E26" s="36"/>
      <c r="F26" s="43">
        <v>0.65</v>
      </c>
      <c r="G26" s="74">
        <v>0.65</v>
      </c>
      <c r="H26" s="74">
        <v>0.65</v>
      </c>
      <c r="I26" s="74">
        <v>0.65</v>
      </c>
      <c r="J26" s="71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30"/>
      <c r="ID26" s="30"/>
      <c r="IE26" s="30"/>
      <c r="IF26" s="30"/>
      <c r="IG26" s="30"/>
      <c r="IH26" s="30"/>
      <c r="II26" s="30"/>
      <c r="IJ26" s="30"/>
    </row>
    <row r="27" spans="1:244" ht="10.5" customHeight="1">
      <c r="A27" s="36" t="s">
        <v>36</v>
      </c>
      <c r="B27" s="42"/>
      <c r="C27" s="42"/>
      <c r="D27" s="42"/>
      <c r="E27" s="42"/>
      <c r="F27" s="37">
        <f>(F24*F26)-F25</f>
        <v>70671.487791666674</v>
      </c>
      <c r="G27" s="75">
        <f>(G24*G26)-G25</f>
        <v>96611.092499999999</v>
      </c>
      <c r="H27" s="75">
        <f>(H24*H26)-H25</f>
        <v>85290.894000000015</v>
      </c>
      <c r="I27" s="75">
        <f>(I24*I26)-I25</f>
        <v>9883.6075000000019</v>
      </c>
      <c r="J27" s="76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30"/>
      <c r="ID27" s="30"/>
      <c r="IE27" s="30"/>
      <c r="IF27" s="30"/>
      <c r="IG27" s="30"/>
      <c r="IH27" s="30"/>
      <c r="II27" s="30"/>
      <c r="IJ27" s="30"/>
    </row>
    <row r="28" spans="1:244" ht="10.5" customHeight="1">
      <c r="A28" s="36" t="s">
        <v>37</v>
      </c>
      <c r="B28" s="42"/>
      <c r="C28" s="42"/>
      <c r="D28" s="42"/>
      <c r="E28" s="42"/>
      <c r="F28" s="36">
        <v>120</v>
      </c>
      <c r="G28" s="77">
        <v>120</v>
      </c>
      <c r="H28" s="77">
        <v>120</v>
      </c>
      <c r="I28" s="77">
        <v>120</v>
      </c>
      <c r="J28" s="76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30"/>
      <c r="ID28" s="30"/>
      <c r="IE28" s="30"/>
      <c r="IF28" s="30"/>
      <c r="IG28" s="30"/>
      <c r="IH28" s="30"/>
      <c r="II28" s="30"/>
      <c r="IJ28" s="30"/>
    </row>
    <row r="29" spans="1:244" ht="10.5" customHeight="1">
      <c r="A29" s="36" t="s">
        <v>38</v>
      </c>
      <c r="B29" s="42"/>
      <c r="C29" s="42"/>
      <c r="D29" s="42"/>
      <c r="E29" s="42"/>
      <c r="F29" s="43">
        <v>0.09</v>
      </c>
      <c r="G29" s="74">
        <v>0.09</v>
      </c>
      <c r="H29" s="74">
        <v>0.09</v>
      </c>
      <c r="I29" s="74">
        <v>0.09</v>
      </c>
      <c r="J29" s="76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30"/>
      <c r="ID29" s="30"/>
      <c r="IE29" s="30"/>
      <c r="IF29" s="30"/>
      <c r="IG29" s="30"/>
      <c r="IH29" s="30"/>
      <c r="II29" s="30"/>
      <c r="IJ29" s="30"/>
    </row>
    <row r="30" spans="1:244" ht="10.5" customHeight="1">
      <c r="A30" s="36" t="s">
        <v>39</v>
      </c>
      <c r="B30" s="42"/>
      <c r="C30" s="42"/>
      <c r="D30" s="42"/>
      <c r="E30" s="42"/>
      <c r="F30" s="44">
        <f>PMT(F29/12,F28,-100000)</f>
        <v>1266.757737502486</v>
      </c>
      <c r="G30" s="78">
        <f>PMT(G29/12,G28,-100000)</f>
        <v>1266.757737502486</v>
      </c>
      <c r="H30" s="78">
        <f>PMT(H29/12,H28,-100000)</f>
        <v>1266.757737502486</v>
      </c>
      <c r="I30" s="78">
        <f>PMT(I29/12,I28,-100000)</f>
        <v>1266.757737502486</v>
      </c>
      <c r="J30" s="76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30"/>
      <c r="ID30" s="30"/>
      <c r="IE30" s="30"/>
      <c r="IF30" s="30"/>
      <c r="IG30" s="30"/>
      <c r="IH30" s="30"/>
      <c r="II30" s="30"/>
      <c r="IJ30" s="30"/>
    </row>
    <row r="31" spans="1:244" ht="10.5" customHeight="1">
      <c r="A31" s="36" t="s">
        <v>40</v>
      </c>
      <c r="B31" s="42"/>
      <c r="C31" s="42"/>
      <c r="D31" s="42"/>
      <c r="E31" s="42"/>
      <c r="F31" s="45">
        <f>F27/F30</f>
        <v>55.789268697107907</v>
      </c>
      <c r="G31" s="79">
        <f>G27/G30</f>
        <v>76.266431725514053</v>
      </c>
      <c r="H31" s="79">
        <f>H27/H30</f>
        <v>67.330075416123236</v>
      </c>
      <c r="I31" s="79">
        <f>I27/I30</f>
        <v>7.8022870572603118</v>
      </c>
      <c r="J31" s="76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30"/>
      <c r="ID31" s="30"/>
      <c r="IE31" s="30"/>
      <c r="IF31" s="30"/>
      <c r="IG31" s="30"/>
      <c r="IH31" s="30"/>
      <c r="II31" s="30"/>
      <c r="IJ31" s="30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J19"/>
  <sheetViews>
    <sheetView zoomScale="136" zoomScaleNormal="136" workbookViewId="0">
      <selection activeCell="D29" sqref="D29"/>
    </sheetView>
  </sheetViews>
  <sheetFormatPr defaultColWidth="22.140625" defaultRowHeight="8.25" customHeight="1"/>
  <cols>
    <col min="1" max="1" width="5.28515625" style="20" bestFit="1" customWidth="1"/>
    <col min="2" max="2" width="16" style="20" bestFit="1" customWidth="1"/>
    <col min="3" max="3" width="15.42578125" style="20" bestFit="1" customWidth="1"/>
    <col min="4" max="4" width="8.5703125" style="20" bestFit="1" customWidth="1"/>
    <col min="5" max="5" width="7.7109375" style="20" bestFit="1" customWidth="1"/>
    <col min="6" max="6" width="7.85546875" style="20" bestFit="1" customWidth="1"/>
    <col min="7" max="7" width="5.7109375" style="20" bestFit="1" customWidth="1"/>
    <col min="8" max="8" width="11" style="20" bestFit="1" customWidth="1"/>
    <col min="9" max="9" width="6.42578125" style="20" bestFit="1" customWidth="1"/>
    <col min="10" max="10" width="11.42578125" style="20" bestFit="1" customWidth="1"/>
    <col min="11" max="244" width="22.140625" style="20"/>
    <col min="245" max="16384" width="22.140625" style="21"/>
  </cols>
  <sheetData>
    <row r="1" spans="1:244" ht="11.25">
      <c r="A1" s="56" t="s">
        <v>1</v>
      </c>
      <c r="B1" s="56" t="s">
        <v>2</v>
      </c>
      <c r="C1" s="56" t="s">
        <v>3</v>
      </c>
      <c r="D1" s="56" t="s">
        <v>4</v>
      </c>
      <c r="E1" s="56" t="s">
        <v>5</v>
      </c>
      <c r="F1" s="56" t="s">
        <v>6</v>
      </c>
      <c r="G1" s="56" t="s">
        <v>49</v>
      </c>
      <c r="H1" s="56" t="s">
        <v>48</v>
      </c>
      <c r="I1" s="56" t="s">
        <v>7</v>
      </c>
      <c r="J1" s="56" t="s">
        <v>41</v>
      </c>
    </row>
    <row r="2" spans="1:244" s="24" customFormat="1" ht="11.25">
      <c r="A2" s="50">
        <v>1</v>
      </c>
      <c r="B2" s="51">
        <v>2388900000620</v>
      </c>
      <c r="C2" s="50" t="s">
        <v>56</v>
      </c>
      <c r="D2" s="50" t="s">
        <v>69</v>
      </c>
      <c r="E2" s="51" t="s">
        <v>71</v>
      </c>
      <c r="F2" s="51">
        <v>6600000</v>
      </c>
      <c r="G2" s="51">
        <v>120</v>
      </c>
      <c r="H2" s="52">
        <v>43301</v>
      </c>
      <c r="I2" s="60"/>
      <c r="J2" s="25" t="s">
        <v>45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</row>
    <row r="3" spans="1:244" s="24" customFormat="1" ht="11.25">
      <c r="A3" s="28">
        <v>2</v>
      </c>
      <c r="B3" s="26">
        <v>2388900000554</v>
      </c>
      <c r="C3" s="28" t="s">
        <v>62</v>
      </c>
      <c r="D3" s="28" t="s">
        <v>69</v>
      </c>
      <c r="E3" s="26" t="s">
        <v>71</v>
      </c>
      <c r="F3" s="26">
        <v>6600000</v>
      </c>
      <c r="G3" s="26">
        <v>120</v>
      </c>
      <c r="H3" s="52">
        <v>43301</v>
      </c>
      <c r="I3" s="61"/>
      <c r="J3" s="55" t="s">
        <v>45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</row>
    <row r="4" spans="1:244" s="24" customFormat="1" ht="11.25">
      <c r="A4" s="28">
        <v>3</v>
      </c>
      <c r="B4" s="26">
        <v>38400870002772</v>
      </c>
      <c r="C4" s="28" t="s">
        <v>50</v>
      </c>
      <c r="D4" s="28" t="s">
        <v>72</v>
      </c>
      <c r="E4" s="26" t="s">
        <v>70</v>
      </c>
      <c r="F4" s="26">
        <v>6000000</v>
      </c>
      <c r="G4" s="61"/>
      <c r="H4" s="62"/>
      <c r="I4" s="61"/>
      <c r="J4" s="55" t="s">
        <v>45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</row>
    <row r="5" spans="1:244" s="24" customFormat="1" ht="11.25">
      <c r="A5" s="28"/>
      <c r="B5" s="26"/>
      <c r="C5" s="28"/>
      <c r="D5" s="28"/>
      <c r="E5" s="26"/>
      <c r="F5" s="26"/>
      <c r="G5" s="26"/>
      <c r="H5" s="53"/>
      <c r="I5" s="54"/>
      <c r="J5" s="27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</row>
    <row r="6" spans="1:244" ht="11.25">
      <c r="J6" s="22">
        <f>SUMIF(J2:J5,"Y",I2:I5)</f>
        <v>0</v>
      </c>
    </row>
    <row r="8" spans="1:244" ht="8.25" customHeight="1">
      <c r="IC8" s="21"/>
      <c r="ID8" s="21"/>
      <c r="IE8" s="21"/>
      <c r="IF8" s="21"/>
      <c r="IG8" s="21"/>
      <c r="IH8" s="21"/>
      <c r="II8" s="21"/>
      <c r="IJ8" s="21"/>
    </row>
    <row r="9" spans="1:244" ht="8.25" customHeight="1">
      <c r="IC9" s="21"/>
      <c r="ID9" s="21"/>
      <c r="IE9" s="21"/>
      <c r="IF9" s="21"/>
      <c r="IG9" s="21"/>
      <c r="IH9" s="21"/>
      <c r="II9" s="21"/>
      <c r="IJ9" s="21"/>
    </row>
    <row r="10" spans="1:244" ht="8.25" customHeight="1">
      <c r="IC10" s="21"/>
      <c r="ID10" s="21"/>
      <c r="IE10" s="21"/>
      <c r="IF10" s="21"/>
      <c r="IG10" s="21"/>
      <c r="IH10" s="21"/>
      <c r="II10" s="21"/>
      <c r="IJ10" s="21"/>
    </row>
    <row r="11" spans="1:244" ht="8.25" customHeight="1">
      <c r="IC11" s="21"/>
      <c r="ID11" s="21"/>
      <c r="IE11" s="21"/>
      <c r="IF11" s="21"/>
      <c r="IG11" s="21"/>
      <c r="IH11" s="21"/>
      <c r="II11" s="21"/>
      <c r="IJ11" s="21"/>
    </row>
    <row r="12" spans="1:244" ht="8.25" customHeight="1">
      <c r="IC12" s="21"/>
      <c r="ID12" s="21"/>
      <c r="IE12" s="21"/>
      <c r="IF12" s="21"/>
      <c r="IG12" s="21"/>
      <c r="IH12" s="21"/>
      <c r="II12" s="21"/>
      <c r="IJ12" s="21"/>
    </row>
    <row r="13" spans="1:244" ht="8.25" customHeight="1">
      <c r="IC13" s="21"/>
      <c r="ID13" s="21"/>
      <c r="IE13" s="21"/>
      <c r="IF13" s="21"/>
      <c r="IG13" s="21"/>
      <c r="IH13" s="21"/>
      <c r="II13" s="21"/>
      <c r="IJ13" s="21"/>
    </row>
    <row r="14" spans="1:244" ht="8.25" customHeight="1">
      <c r="IC14" s="21"/>
      <c r="ID14" s="21"/>
      <c r="IE14" s="21"/>
      <c r="IF14" s="21"/>
      <c r="IG14" s="21"/>
      <c r="IH14" s="21"/>
      <c r="II14" s="21"/>
      <c r="IJ14" s="21"/>
    </row>
    <row r="16" spans="1:244" ht="8.25" customHeight="1">
      <c r="IJ16" s="21"/>
    </row>
    <row r="17" spans="244:244" ht="8.25" customHeight="1">
      <c r="IJ17" s="21"/>
    </row>
    <row r="18" spans="244:244" ht="8.25" customHeight="1">
      <c r="IJ18" s="21"/>
    </row>
    <row r="19" spans="244:244" ht="8.25" customHeight="1">
      <c r="IJ19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7" t="s">
        <v>8</v>
      </c>
      <c r="B1" s="57"/>
      <c r="C1" s="2"/>
    </row>
    <row r="2" spans="1:6" ht="14.25" customHeight="1">
      <c r="A2" s="57" t="s">
        <v>9</v>
      </c>
      <c r="B2" s="57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2021-03-03T11:04:24Z</cp:lastPrinted>
  <dcterms:created xsi:type="dcterms:W3CDTF">2015-09-25T09:25:31Z</dcterms:created>
  <dcterms:modified xsi:type="dcterms:W3CDTF">2021-03-22T08:12:00Z</dcterms:modified>
</cp:coreProperties>
</file>