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K4" i="2"/>
  <c r="H31" i="6"/>
  <c r="G29"/>
  <c r="F29"/>
  <c r="E29"/>
  <c r="D29"/>
  <c r="C29"/>
  <c r="B29"/>
  <c r="G19"/>
  <c r="F19"/>
  <c r="E19"/>
  <c r="D19"/>
  <c r="C19"/>
  <c r="B19"/>
  <c r="G9"/>
  <c r="F9"/>
  <c r="E9"/>
  <c r="D9"/>
  <c r="C9"/>
  <c r="B9"/>
  <c r="F25" i="1"/>
  <c r="D24"/>
  <c r="F24" s="1"/>
  <c r="D23"/>
  <c r="F23" s="1"/>
  <c r="D22"/>
  <c r="F22" s="1"/>
  <c r="D20"/>
  <c r="F20" s="1"/>
  <c r="D19"/>
  <c r="F19" s="1"/>
  <c r="D18"/>
  <c r="F18" s="1"/>
  <c r="D16"/>
  <c r="F16" s="1"/>
  <c r="D15"/>
  <c r="F15" s="1"/>
  <c r="D14"/>
  <c r="F14" s="1"/>
  <c r="D12"/>
  <c r="F12" s="1"/>
  <c r="D11"/>
  <c r="F11" s="1"/>
  <c r="D10"/>
  <c r="F10" s="1"/>
  <c r="D6"/>
  <c r="F6" s="1"/>
  <c r="D5"/>
  <c r="F5" s="1"/>
  <c r="H9" i="6" l="1"/>
  <c r="H19"/>
  <c r="H29"/>
  <c r="F27" i="1" l="1"/>
  <c r="D4" l="1"/>
  <c r="D8"/>
  <c r="D3"/>
  <c r="F8" l="1"/>
  <c r="F4"/>
  <c r="F3"/>
  <c r="D7" l="1"/>
  <c r="F7" s="1"/>
  <c r="F32" l="1"/>
  <c r="F6" i="5" l="1"/>
  <c r="F7"/>
  <c r="F8"/>
  <c r="F9"/>
  <c r="F10"/>
  <c r="F11"/>
  <c r="F12"/>
  <c r="E13"/>
  <c r="F26" i="1" l="1"/>
  <c r="F13" i="5"/>
  <c r="F29" i="1" l="1"/>
  <c r="F33" s="1"/>
</calcChain>
</file>

<file path=xl/sharedStrings.xml><?xml version="1.0" encoding="utf-8"?>
<sst xmlns="http://schemas.openxmlformats.org/spreadsheetml/2006/main" count="146" uniqueCount="80">
  <si>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</si>
  <si>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</si>
  <si>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</si>
  <si>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</si>
  <si>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</si>
  <si>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</si>
  <si>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</si>
  <si>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</si>
  <si>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</si>
  <si>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</si>
  <si>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</si>
  <si>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</si>
  <si>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</si>
  <si>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</si>
  <si>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</si>
  <si>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</si>
  <si>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</si>
  <si>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</si>
  <si>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</si>
  <si>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</si>
  <si>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</si>
  <si>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</si>
  <si>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</si>
  <si>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</si>
  <si>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</si>
  <si>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</si>
  <si>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</si>
  <si>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</si>
  <si>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</si>
  <si>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</si>
  <si>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</si>
  <si>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</si>
  <si>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</si>
  <si>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</si>
  <si>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</si>
  <si>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</si>
  <si>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</si>
  <si>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</si>
  <si>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</si>
  <si>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</si>
  <si>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</si>
  <si>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</si>
  <si>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</si>
  <si>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</si>
  <si>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2018-19</t>
  </si>
  <si>
    <t>Income from Other Sources</t>
  </si>
  <si>
    <t>Net Profit</t>
  </si>
  <si>
    <t>Less: Taxes Paid</t>
  </si>
  <si>
    <t>Income from house property</t>
  </si>
  <si>
    <t>y</t>
  </si>
  <si>
    <t xml:space="preserve">Max FOIR          </t>
  </si>
  <si>
    <t>Assessment Year</t>
  </si>
  <si>
    <t>Income U/s 40 A(2)b</t>
  </si>
  <si>
    <t>July</t>
  </si>
  <si>
    <t>7th</t>
  </si>
  <si>
    <t>14th</t>
  </si>
  <si>
    <t>21st</t>
  </si>
  <si>
    <t>28th</t>
  </si>
  <si>
    <t>Eligibilty In Lacs</t>
  </si>
  <si>
    <t>Aug</t>
  </si>
  <si>
    <t>Oct</t>
  </si>
  <si>
    <t>Nov</t>
  </si>
  <si>
    <t>Loan Account No.</t>
  </si>
  <si>
    <t>Jaimal Iron Scrap Store</t>
  </si>
  <si>
    <t>Depreciation</t>
  </si>
  <si>
    <t>Surinder Pal Singh</t>
  </si>
  <si>
    <t>Income From Salary</t>
  </si>
  <si>
    <t>Ravinder Pal Singh</t>
  </si>
  <si>
    <t>Balwinder Kaur</t>
  </si>
  <si>
    <t>Business Income u/s 44 AD</t>
  </si>
  <si>
    <t>Amarjit Kaur</t>
  </si>
  <si>
    <t>HDFC Bank A/C No. 50200038966663</t>
  </si>
  <si>
    <t xml:space="preserve">Date's </t>
  </si>
  <si>
    <t xml:space="preserve">Sept </t>
  </si>
  <si>
    <t>Dec</t>
  </si>
  <si>
    <t>Total</t>
  </si>
  <si>
    <t>No Of Cr.</t>
  </si>
  <si>
    <t>HDFC Bank A/C No. 13411000081165</t>
  </si>
  <si>
    <t>HDFC Bank A/C No. 13411000081172</t>
  </si>
  <si>
    <t>SBI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</si>
</sst>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7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indexed="8"/>
      <name val="Zurich BT"/>
      <family val="2"/>
    </font>
    <font>
      <sz val="10"/>
      <color indexed="8"/>
      <name val="Zurich BT"/>
      <family val="2"/>
    </font>
    <font>
      <b/>
      <sz val="10"/>
      <name val="Zurich BT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3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166" fontId="8" fillId="2" borderId="0" xfId="3" applyNumberFormat="1" applyFont="1" applyFill="1" applyBorder="1" applyAlignment="1">
      <alignment horizontal="left" vertical="center" wrapText="1"/>
    </xf>
    <xf numFmtId="165" fontId="8" fillId="2" borderId="2" xfId="1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0" fontId="8" fillId="0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 wrapText="1"/>
    </xf>
    <xf numFmtId="166" fontId="8" fillId="7" borderId="2" xfId="1" applyNumberFormat="1" applyFont="1" applyFill="1" applyBorder="1" applyAlignment="1" applyProtection="1">
      <alignment horizontal="left" vertical="center"/>
    </xf>
    <xf numFmtId="166" fontId="8" fillId="6" borderId="2" xfId="1" applyNumberFormat="1" applyFont="1" applyFill="1" applyBorder="1" applyAlignment="1" applyProtection="1">
      <alignment horizontal="left" vertical="center"/>
    </xf>
    <xf numFmtId="165" fontId="8" fillId="7" borderId="2" xfId="1" applyNumberFormat="1" applyFont="1" applyFill="1" applyBorder="1" applyAlignment="1" applyProtection="1">
      <alignment horizontal="left" vertical="center"/>
    </xf>
    <xf numFmtId="9" fontId="8" fillId="7" borderId="2" xfId="1" applyNumberFormat="1" applyFont="1" applyFill="1" applyBorder="1" applyAlignment="1" applyProtection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/>
    <xf numFmtId="165" fontId="11" fillId="3" borderId="2" xfId="1" applyNumberFormat="1" applyFont="1" applyFill="1" applyBorder="1" applyAlignment="1" applyProtection="1">
      <alignment horizontal="left" vertical="center" wrapText="1"/>
    </xf>
    <xf numFmtId="9" fontId="11" fillId="3" borderId="2" xfId="1" applyNumberFormat="1" applyFont="1" applyFill="1" applyBorder="1" applyAlignment="1" applyProtection="1">
      <alignment horizontal="left" vertical="center" wrapText="1"/>
    </xf>
    <xf numFmtId="164" fontId="11" fillId="3" borderId="2" xfId="1" applyFont="1" applyFill="1" applyBorder="1" applyAlignment="1" applyProtection="1">
      <alignment horizontal="left" vertical="center" wrapText="1"/>
    </xf>
    <xf numFmtId="167" fontId="11" fillId="3" borderId="2" xfId="1" applyNumberFormat="1" applyFont="1" applyFill="1" applyBorder="1" applyAlignment="1" applyProtection="1">
      <alignment horizontal="left" vertical="center"/>
    </xf>
    <xf numFmtId="165" fontId="11" fillId="3" borderId="2" xfId="1" applyNumberFormat="1" applyFont="1" applyFill="1" applyBorder="1" applyAlignment="1" applyProtection="1">
      <alignment horizontal="left" vertical="center"/>
    </xf>
    <xf numFmtId="2" fontId="11" fillId="3" borderId="2" xfId="4" applyNumberFormat="1" applyFont="1" applyFill="1" applyBorder="1" applyAlignment="1" applyProtection="1">
      <alignment horizontal="left" vertical="center"/>
    </xf>
    <xf numFmtId="164" fontId="11" fillId="3" borderId="2" xfId="4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12" fillId="8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1" fontId="13" fillId="0" borderId="2" xfId="0" applyNumberFormat="1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1" fontId="14" fillId="2" borderId="2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16" fillId="10" borderId="3" xfId="0" applyFont="1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1" fontId="13" fillId="9" borderId="2" xfId="0" applyNumberFormat="1" applyFont="1" applyFill="1" applyBorder="1" applyAlignment="1">
      <alignment horizontal="left" vertical="center" wrapText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L41"/>
  <sheetViews>
    <sheetView tabSelected="1" topLeftCell="A19" zoomScale="130" zoomScaleNormal="130" workbookViewId="0">
      <selection activeCell="F32" sqref="F32"/>
    </sheetView>
  </sheetViews>
  <sheetFormatPr defaultColWidth="31.28515625" defaultRowHeight="12.75"/>
  <cols>
    <col min="1" max="1" width="30.7109375" style="20" customWidth="1"/>
    <col min="2" max="2" width="12.28515625" style="20" customWidth="1"/>
    <col min="3" max="3" width="12" style="20" customWidth="1"/>
    <col min="4" max="4" width="14.28515625" style="20" customWidth="1"/>
    <col min="5" max="5" width="13" style="20" customWidth="1"/>
    <col min="6" max="6" width="15.7109375" style="20" customWidth="1"/>
    <col min="7" max="7" width="14.7109375" style="20" customWidth="1"/>
    <col min="8" max="8" width="11.85546875" style="20" customWidth="1"/>
    <col min="9" max="9" width="14.5703125" style="20" customWidth="1"/>
    <col min="10" max="11" width="13.140625" style="20" customWidth="1"/>
    <col min="12" max="12" width="13.7109375" style="20" customWidth="1"/>
    <col min="13" max="13" width="14.140625" style="20" customWidth="1"/>
    <col min="14" max="14" width="11.85546875" style="20" customWidth="1"/>
    <col min="15" max="15" width="12" style="20" customWidth="1"/>
    <col min="16" max="16" width="11" style="20" customWidth="1"/>
    <col min="17" max="17" width="11.5703125" style="20" customWidth="1"/>
    <col min="18" max="18" width="12" style="20" customWidth="1"/>
    <col min="19" max="236" width="31.28515625" style="20"/>
    <col min="237" max="244" width="31.28515625" style="21"/>
    <col min="245" max="246" width="31.28515625" style="22"/>
    <col min="247" max="16384" width="31.28515625" style="23"/>
  </cols>
  <sheetData>
    <row r="1" spans="1:7" ht="18.75" customHeight="1">
      <c r="A1" s="62" t="s">
        <v>63</v>
      </c>
      <c r="B1" s="63" t="s">
        <v>51</v>
      </c>
      <c r="C1" s="63"/>
      <c r="D1" s="38" t="s">
        <v>32</v>
      </c>
      <c r="E1" s="38" t="s">
        <v>0</v>
      </c>
      <c r="F1" s="38" t="s">
        <v>33</v>
      </c>
    </row>
    <row r="2" spans="1:7">
      <c r="A2" s="41" t="s">
        <v>63</v>
      </c>
      <c r="B2" s="41" t="s">
        <v>43</v>
      </c>
      <c r="C2" s="41" t="s">
        <v>44</v>
      </c>
      <c r="D2" s="41" t="s">
        <v>32</v>
      </c>
      <c r="E2" s="42" t="s">
        <v>0</v>
      </c>
      <c r="F2" s="41" t="s">
        <v>33</v>
      </c>
    </row>
    <row r="3" spans="1:7">
      <c r="A3" s="33" t="s">
        <v>46</v>
      </c>
      <c r="B3" s="34">
        <v>333524</v>
      </c>
      <c r="C3" s="35">
        <v>420735</v>
      </c>
      <c r="D3" s="36">
        <f>AVERAGE(B3:C3)</f>
        <v>377129.5</v>
      </c>
      <c r="E3" s="37">
        <v>1</v>
      </c>
      <c r="F3" s="36">
        <f>E3*D3</f>
        <v>377129.5</v>
      </c>
    </row>
    <row r="4" spans="1:7">
      <c r="A4" s="33" t="s">
        <v>64</v>
      </c>
      <c r="B4" s="34">
        <v>16324</v>
      </c>
      <c r="C4" s="34">
        <v>19181</v>
      </c>
      <c r="D4" s="36">
        <f>AVERAGE(B4:C4)</f>
        <v>17752.5</v>
      </c>
      <c r="E4" s="37">
        <v>1</v>
      </c>
      <c r="F4" s="36">
        <f t="shared" ref="F4:F8" si="0">E4*D4</f>
        <v>17752.5</v>
      </c>
      <c r="G4" s="26"/>
    </row>
    <row r="5" spans="1:7">
      <c r="A5" s="33" t="s">
        <v>52</v>
      </c>
      <c r="B5" s="34">
        <v>180000</v>
      </c>
      <c r="C5" s="34">
        <v>0</v>
      </c>
      <c r="D5" s="36">
        <f t="shared" ref="D5:D6" si="1">AVERAGE(B5:C5)</f>
        <v>90000</v>
      </c>
      <c r="E5" s="37">
        <v>1</v>
      </c>
      <c r="F5" s="36">
        <f t="shared" ref="F5:F6" si="2">E5*D5</f>
        <v>90000</v>
      </c>
      <c r="G5" s="26"/>
    </row>
    <row r="6" spans="1:7">
      <c r="A6" s="33" t="s">
        <v>48</v>
      </c>
      <c r="B6" s="34">
        <v>198484</v>
      </c>
      <c r="C6" s="34">
        <v>0</v>
      </c>
      <c r="D6" s="36">
        <f t="shared" si="1"/>
        <v>99242</v>
      </c>
      <c r="E6" s="37">
        <v>0.5</v>
      </c>
      <c r="F6" s="36">
        <f t="shared" si="2"/>
        <v>49621</v>
      </c>
      <c r="G6" s="26"/>
    </row>
    <row r="7" spans="1:7">
      <c r="A7" s="33" t="s">
        <v>45</v>
      </c>
      <c r="B7" s="34">
        <v>0</v>
      </c>
      <c r="C7" s="34">
        <v>234930</v>
      </c>
      <c r="D7" s="36">
        <f t="shared" ref="D7" si="3">AVERAGE(B7:C7)</f>
        <v>117465</v>
      </c>
      <c r="E7" s="37">
        <v>0.5</v>
      </c>
      <c r="F7" s="36">
        <f t="shared" si="0"/>
        <v>58732.5</v>
      </c>
      <c r="G7" s="26"/>
    </row>
    <row r="8" spans="1:7">
      <c r="A8" s="33" t="s">
        <v>47</v>
      </c>
      <c r="B8" s="34">
        <v>-6658</v>
      </c>
      <c r="C8" s="34">
        <v>-32019</v>
      </c>
      <c r="D8" s="36">
        <f>AVERAGE(B8:C8)</f>
        <v>-19338.5</v>
      </c>
      <c r="E8" s="37">
        <v>1</v>
      </c>
      <c r="F8" s="36">
        <f t="shared" si="0"/>
        <v>-19338.5</v>
      </c>
    </row>
    <row r="9" spans="1:7">
      <c r="A9" s="41" t="s">
        <v>65</v>
      </c>
      <c r="B9" s="41" t="s">
        <v>43</v>
      </c>
      <c r="C9" s="41" t="s">
        <v>44</v>
      </c>
      <c r="D9" s="41" t="s">
        <v>32</v>
      </c>
      <c r="E9" s="42" t="s">
        <v>0</v>
      </c>
      <c r="F9" s="41" t="s">
        <v>33</v>
      </c>
    </row>
    <row r="10" spans="1:7">
      <c r="A10" s="33" t="s">
        <v>66</v>
      </c>
      <c r="B10" s="34">
        <v>240000</v>
      </c>
      <c r="C10" s="35">
        <v>240000</v>
      </c>
      <c r="D10" s="36">
        <f>AVERAGE(B10:C10)</f>
        <v>240000</v>
      </c>
      <c r="E10" s="37">
        <v>1</v>
      </c>
      <c r="F10" s="36">
        <f>E10*D10</f>
        <v>240000</v>
      </c>
    </row>
    <row r="11" spans="1:7">
      <c r="A11" s="33" t="s">
        <v>45</v>
      </c>
      <c r="B11" s="34">
        <v>340</v>
      </c>
      <c r="C11" s="34">
        <v>45968</v>
      </c>
      <c r="D11" s="36">
        <f t="shared" ref="D11" si="4">AVERAGE(B11:C11)</f>
        <v>23154</v>
      </c>
      <c r="E11" s="37">
        <v>0.5</v>
      </c>
      <c r="F11" s="36">
        <f t="shared" ref="F11:F12" si="5">E11*D11</f>
        <v>11577</v>
      </c>
      <c r="G11" s="26"/>
    </row>
    <row r="12" spans="1:7">
      <c r="A12" s="33" t="s">
        <v>47</v>
      </c>
      <c r="B12" s="34">
        <v>0</v>
      </c>
      <c r="C12" s="34">
        <v>0</v>
      </c>
      <c r="D12" s="36">
        <f>AVERAGE(B12:C12)</f>
        <v>0</v>
      </c>
      <c r="E12" s="37">
        <v>1</v>
      </c>
      <c r="F12" s="36">
        <f t="shared" si="5"/>
        <v>0</v>
      </c>
    </row>
    <row r="13" spans="1:7">
      <c r="A13" s="41" t="s">
        <v>67</v>
      </c>
      <c r="B13" s="41" t="s">
        <v>43</v>
      </c>
      <c r="C13" s="41" t="s">
        <v>44</v>
      </c>
      <c r="D13" s="41" t="s">
        <v>32</v>
      </c>
      <c r="E13" s="42" t="s">
        <v>0</v>
      </c>
      <c r="F13" s="41" t="s">
        <v>33</v>
      </c>
    </row>
    <row r="14" spans="1:7">
      <c r="A14" s="33" t="s">
        <v>66</v>
      </c>
      <c r="B14" s="34">
        <v>240000</v>
      </c>
      <c r="C14" s="35">
        <v>240000</v>
      </c>
      <c r="D14" s="36">
        <f>AVERAGE(B14:C14)</f>
        <v>240000</v>
      </c>
      <c r="E14" s="37">
        <v>1</v>
      </c>
      <c r="F14" s="36">
        <f>E14*D14</f>
        <v>240000</v>
      </c>
    </row>
    <row r="15" spans="1:7">
      <c r="A15" s="33" t="s">
        <v>45</v>
      </c>
      <c r="B15" s="34">
        <v>552</v>
      </c>
      <c r="C15" s="34">
        <v>61882</v>
      </c>
      <c r="D15" s="36">
        <f t="shared" ref="D15" si="6">AVERAGE(B15:C15)</f>
        <v>31217</v>
      </c>
      <c r="E15" s="37">
        <v>0.5</v>
      </c>
      <c r="F15" s="36">
        <f t="shared" ref="F15:F16" si="7">E15*D15</f>
        <v>15608.5</v>
      </c>
      <c r="G15" s="26"/>
    </row>
    <row r="16" spans="1:7">
      <c r="A16" s="33" t="s">
        <v>47</v>
      </c>
      <c r="B16" s="34">
        <v>0</v>
      </c>
      <c r="C16" s="34">
        <v>0</v>
      </c>
      <c r="D16" s="36">
        <f>AVERAGE(B16:C16)</f>
        <v>0</v>
      </c>
      <c r="E16" s="37">
        <v>1</v>
      </c>
      <c r="F16" s="36">
        <f t="shared" si="7"/>
        <v>0</v>
      </c>
    </row>
    <row r="17" spans="1:7">
      <c r="A17" s="41" t="s">
        <v>68</v>
      </c>
      <c r="B17" s="41" t="s">
        <v>43</v>
      </c>
      <c r="C17" s="41" t="s">
        <v>44</v>
      </c>
      <c r="D17" s="41" t="s">
        <v>32</v>
      </c>
      <c r="E17" s="42" t="s">
        <v>0</v>
      </c>
      <c r="F17" s="41" t="s">
        <v>33</v>
      </c>
    </row>
    <row r="18" spans="1:7">
      <c r="A18" s="33" t="s">
        <v>69</v>
      </c>
      <c r="B18" s="34">
        <v>278400</v>
      </c>
      <c r="C18" s="35">
        <v>293900</v>
      </c>
      <c r="D18" s="36">
        <f>AVERAGE(B18:C18)</f>
        <v>286150</v>
      </c>
      <c r="E18" s="37">
        <v>0</v>
      </c>
      <c r="F18" s="36">
        <f>E18*D18</f>
        <v>0</v>
      </c>
    </row>
    <row r="19" spans="1:7">
      <c r="A19" s="33" t="s">
        <v>45</v>
      </c>
      <c r="B19" s="34">
        <v>200</v>
      </c>
      <c r="C19" s="34">
        <v>342</v>
      </c>
      <c r="D19" s="36">
        <f t="shared" ref="D19" si="8">AVERAGE(B19:C19)</f>
        <v>271</v>
      </c>
      <c r="E19" s="37">
        <v>0.5</v>
      </c>
      <c r="F19" s="36">
        <f t="shared" ref="F19:F20" si="9">E19*D19</f>
        <v>135.5</v>
      </c>
      <c r="G19" s="26"/>
    </row>
    <row r="20" spans="1:7">
      <c r="A20" s="33" t="s">
        <v>47</v>
      </c>
      <c r="B20" s="34">
        <v>0</v>
      </c>
      <c r="C20" s="34">
        <v>0</v>
      </c>
      <c r="D20" s="36">
        <f>AVERAGE(B20:C20)</f>
        <v>0</v>
      </c>
      <c r="E20" s="37">
        <v>1</v>
      </c>
      <c r="F20" s="36">
        <f t="shared" si="9"/>
        <v>0</v>
      </c>
    </row>
    <row r="21" spans="1:7">
      <c r="A21" s="41" t="s">
        <v>70</v>
      </c>
      <c r="B21" s="41" t="s">
        <v>43</v>
      </c>
      <c r="C21" s="41" t="s">
        <v>44</v>
      </c>
      <c r="D21" s="41" t="s">
        <v>32</v>
      </c>
      <c r="E21" s="42" t="s">
        <v>0</v>
      </c>
      <c r="F21" s="41" t="s">
        <v>33</v>
      </c>
    </row>
    <row r="22" spans="1:7">
      <c r="A22" s="33" t="s">
        <v>69</v>
      </c>
      <c r="B22" s="34">
        <v>266900</v>
      </c>
      <c r="C22" s="35">
        <v>291400</v>
      </c>
      <c r="D22" s="36">
        <f>AVERAGE(B22:C22)</f>
        <v>279150</v>
      </c>
      <c r="E22" s="37">
        <v>0</v>
      </c>
      <c r="F22" s="36">
        <f>E22*D22</f>
        <v>0</v>
      </c>
    </row>
    <row r="23" spans="1:7">
      <c r="A23" s="33" t="s">
        <v>45</v>
      </c>
      <c r="B23" s="34">
        <v>286</v>
      </c>
      <c r="C23" s="34">
        <v>677</v>
      </c>
      <c r="D23" s="36">
        <f t="shared" ref="D23" si="10">AVERAGE(B23:C23)</f>
        <v>481.5</v>
      </c>
      <c r="E23" s="37">
        <v>0.5</v>
      </c>
      <c r="F23" s="36">
        <f t="shared" ref="F23:F24" si="11">E23*D23</f>
        <v>240.75</v>
      </c>
      <c r="G23" s="26"/>
    </row>
    <row r="24" spans="1:7">
      <c r="A24" s="33" t="s">
        <v>47</v>
      </c>
      <c r="B24" s="34">
        <v>0</v>
      </c>
      <c r="C24" s="34">
        <v>0</v>
      </c>
      <c r="D24" s="36">
        <f>AVERAGE(B24:C24)</f>
        <v>0</v>
      </c>
      <c r="E24" s="37">
        <v>1</v>
      </c>
      <c r="F24" s="36">
        <f t="shared" si="11"/>
        <v>0</v>
      </c>
    </row>
    <row r="25" spans="1:7" ht="15.4" customHeight="1">
      <c r="A25" s="43" t="s">
        <v>34</v>
      </c>
      <c r="B25" s="28"/>
      <c r="C25" s="28"/>
      <c r="D25" s="28"/>
      <c r="E25" s="28"/>
      <c r="F25" s="44">
        <f>+SUM(F3:F24)</f>
        <v>1081458.75</v>
      </c>
    </row>
    <row r="26" spans="1:7" ht="16.350000000000001" customHeight="1">
      <c r="A26" s="29" t="s">
        <v>35</v>
      </c>
      <c r="B26" s="30"/>
      <c r="C26" s="30"/>
      <c r="D26" s="30"/>
      <c r="E26" s="30"/>
      <c r="F26" s="44">
        <f>F25/12</f>
        <v>90121.5625</v>
      </c>
    </row>
    <row r="27" spans="1:7">
      <c r="A27" s="29" t="s">
        <v>36</v>
      </c>
      <c r="B27" s="30"/>
      <c r="C27" s="30"/>
      <c r="D27" s="30"/>
      <c r="E27" s="30"/>
      <c r="F27" s="27">
        <f>RTR!K4</f>
        <v>39465</v>
      </c>
    </row>
    <row r="28" spans="1:7" ht="14.25" customHeight="1">
      <c r="A28" s="31" t="s">
        <v>50</v>
      </c>
      <c r="B28" s="31"/>
      <c r="C28" s="31"/>
      <c r="D28" s="31"/>
      <c r="E28" s="31"/>
      <c r="F28" s="32">
        <v>1.5</v>
      </c>
    </row>
    <row r="29" spans="1:7" ht="16.350000000000001" customHeight="1">
      <c r="A29" s="29" t="s">
        <v>37</v>
      </c>
      <c r="B29" s="30"/>
      <c r="C29" s="30"/>
      <c r="D29" s="30"/>
      <c r="E29" s="30"/>
      <c r="F29" s="45">
        <f>(F26*F28)-F27</f>
        <v>95717.34375</v>
      </c>
    </row>
    <row r="30" spans="1:7" ht="16.350000000000001" customHeight="1">
      <c r="A30" s="29" t="s">
        <v>38</v>
      </c>
      <c r="B30" s="30"/>
      <c r="C30" s="30"/>
      <c r="D30" s="30"/>
      <c r="E30" s="30"/>
      <c r="F30" s="31">
        <v>180</v>
      </c>
    </row>
    <row r="31" spans="1:7" ht="15" customHeight="1">
      <c r="A31" s="29" t="s">
        <v>39</v>
      </c>
      <c r="B31" s="30"/>
      <c r="C31" s="30"/>
      <c r="D31" s="30"/>
      <c r="E31" s="30"/>
      <c r="F31" s="32">
        <v>0.105</v>
      </c>
    </row>
    <row r="32" spans="1:7">
      <c r="A32" s="29" t="s">
        <v>40</v>
      </c>
      <c r="B32" s="30"/>
      <c r="C32" s="30"/>
      <c r="D32" s="30"/>
      <c r="E32" s="30"/>
      <c r="F32" s="46">
        <f>PMT(F31/12,F30,-100000)</f>
        <v>1105.3989236971659</v>
      </c>
    </row>
    <row r="33" spans="1:6">
      <c r="A33" s="29" t="s">
        <v>41</v>
      </c>
      <c r="B33" s="30"/>
      <c r="C33" s="30"/>
      <c r="D33" s="30"/>
      <c r="E33" s="30"/>
      <c r="F33" s="47">
        <f>F29/F32</f>
        <v>86.590769809924879</v>
      </c>
    </row>
    <row r="41" spans="1:6">
      <c r="B41" s="20">
        <v>0</v>
      </c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A4"/>
  <sheetViews>
    <sheetView zoomScale="136" zoomScaleNormal="136" workbookViewId="0">
      <selection activeCell="K5" sqref="K5"/>
    </sheetView>
  </sheetViews>
  <sheetFormatPr defaultColWidth="22.140625" defaultRowHeight="12"/>
  <cols>
    <col min="1" max="1" width="4" style="24" bestFit="1" customWidth="1"/>
    <col min="2" max="2" width="18.85546875" style="24" bestFit="1" customWidth="1"/>
    <col min="3" max="3" width="18.28515625" style="24" customWidth="1"/>
    <col min="4" max="4" width="11.42578125" style="24" bestFit="1" customWidth="1"/>
    <col min="5" max="5" width="8.7109375" style="24" customWidth="1"/>
    <col min="6" max="6" width="13" style="24" bestFit="1" customWidth="1"/>
    <col min="7" max="7" width="8.140625" style="24" bestFit="1" customWidth="1"/>
    <col min="8" max="9" width="7" style="24" bestFit="1" customWidth="1"/>
    <col min="10" max="10" width="9" style="24" bestFit="1" customWidth="1"/>
    <col min="11" max="11" width="15.140625" style="24" bestFit="1" customWidth="1"/>
    <col min="12" max="235" width="22.140625" style="24"/>
    <col min="236" max="16384" width="22.140625" style="25"/>
  </cols>
  <sheetData>
    <row r="1" spans="1:235" s="40" customFormat="1" ht="25.5">
      <c r="A1" s="56" t="s">
        <v>1</v>
      </c>
      <c r="B1" s="56" t="s">
        <v>62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6" t="s">
        <v>7</v>
      </c>
      <c r="I1" s="56" t="s">
        <v>8</v>
      </c>
      <c r="J1" s="56" t="s">
        <v>9</v>
      </c>
      <c r="K1" s="56" t="s">
        <v>42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39"/>
      <c r="BX1" s="39"/>
      <c r="BY1" s="39"/>
      <c r="BZ1" s="39"/>
      <c r="CA1" s="39"/>
      <c r="CB1" s="39"/>
      <c r="CC1" s="39"/>
      <c r="CD1" s="39"/>
      <c r="CE1" s="39"/>
      <c r="CF1" s="39"/>
      <c r="CG1" s="39"/>
      <c r="CH1" s="39"/>
      <c r="CI1" s="39"/>
      <c r="CJ1" s="39"/>
      <c r="CK1" s="39"/>
      <c r="CL1" s="39"/>
      <c r="CM1" s="39"/>
      <c r="CN1" s="39"/>
      <c r="CO1" s="39"/>
      <c r="CP1" s="39"/>
      <c r="CQ1" s="39"/>
      <c r="CR1" s="39"/>
      <c r="CS1" s="39"/>
      <c r="CT1" s="39"/>
      <c r="CU1" s="39"/>
      <c r="CV1" s="39"/>
      <c r="CW1" s="39"/>
      <c r="CX1" s="39"/>
      <c r="CY1" s="39"/>
      <c r="CZ1" s="39"/>
      <c r="DA1" s="39"/>
      <c r="DB1" s="39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39"/>
      <c r="GU1" s="39"/>
      <c r="GV1" s="39"/>
      <c r="GW1" s="39"/>
      <c r="GX1" s="39"/>
      <c r="GY1" s="39"/>
      <c r="GZ1" s="39"/>
      <c r="HA1" s="39"/>
      <c r="HB1" s="39"/>
      <c r="HC1" s="39"/>
      <c r="HD1" s="39"/>
      <c r="HE1" s="39"/>
      <c r="HF1" s="39"/>
      <c r="HG1" s="39"/>
      <c r="HH1" s="39"/>
      <c r="HI1" s="39"/>
      <c r="HJ1" s="39"/>
      <c r="HK1" s="39"/>
      <c r="HL1" s="39"/>
      <c r="HM1" s="39"/>
      <c r="HN1" s="39"/>
      <c r="HO1" s="39"/>
      <c r="HP1" s="39"/>
      <c r="HQ1" s="39"/>
      <c r="HR1" s="39"/>
      <c r="HS1" s="39"/>
      <c r="HT1" s="39"/>
      <c r="HU1" s="39"/>
      <c r="HV1" s="39"/>
      <c r="HW1" s="39"/>
      <c r="HX1" s="39"/>
      <c r="HY1" s="39"/>
      <c r="HZ1" s="39"/>
    </row>
    <row r="2" spans="1:235" ht="12.75">
      <c r="A2" s="57">
        <v>1</v>
      </c>
      <c r="B2" s="58">
        <v>30725490645</v>
      </c>
      <c r="C2" s="57" t="s">
        <v>67</v>
      </c>
      <c r="D2" s="57" t="s">
        <v>79</v>
      </c>
      <c r="E2" s="58"/>
      <c r="F2" s="59">
        <v>1045000</v>
      </c>
      <c r="G2" s="72"/>
      <c r="H2" s="72"/>
      <c r="I2" s="72"/>
      <c r="J2" s="58">
        <v>25000</v>
      </c>
      <c r="K2" s="58" t="s">
        <v>49</v>
      </c>
      <c r="IA2" s="25"/>
    </row>
    <row r="3" spans="1:235" ht="12.75">
      <c r="A3" s="57">
        <v>2</v>
      </c>
      <c r="B3" s="58"/>
      <c r="C3" s="57"/>
      <c r="D3" s="57"/>
      <c r="E3" s="58"/>
      <c r="F3" s="59"/>
      <c r="G3" s="72"/>
      <c r="H3" s="72"/>
      <c r="I3" s="72"/>
      <c r="J3" s="58">
        <v>14465</v>
      </c>
      <c r="K3" s="58" t="s">
        <v>49</v>
      </c>
      <c r="IA3" s="25"/>
    </row>
    <row r="4" spans="1:235" ht="12.75">
      <c r="A4" s="60"/>
      <c r="B4" s="57"/>
      <c r="C4" s="57"/>
      <c r="D4" s="57"/>
      <c r="E4" s="57"/>
      <c r="F4" s="57"/>
      <c r="G4" s="57"/>
      <c r="H4" s="57"/>
      <c r="I4" s="57"/>
      <c r="J4" s="57"/>
      <c r="K4" s="61">
        <f>SUMIF(K2:K3,"Y",J2:J3)</f>
        <v>39465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1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4" t="s">
        <v>10</v>
      </c>
      <c r="B1" s="64"/>
      <c r="C1" s="2"/>
    </row>
    <row r="2" spans="1:6" ht="14.25" customHeight="1">
      <c r="A2" s="64" t="s">
        <v>11</v>
      </c>
      <c r="B2" s="64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2"/>
  <sheetViews>
    <sheetView topLeftCell="A4" workbookViewId="0">
      <selection activeCell="G3" sqref="G3"/>
    </sheetView>
  </sheetViews>
  <sheetFormatPr defaultRowHeight="12.75"/>
  <cols>
    <col min="1" max="1" width="19.42578125" customWidth="1"/>
    <col min="2" max="2" width="12" customWidth="1"/>
    <col min="3" max="3" width="10" customWidth="1"/>
    <col min="4" max="4" width="10.85546875" customWidth="1"/>
    <col min="5" max="5" width="11.140625" customWidth="1"/>
    <col min="6" max="6" width="10.7109375" customWidth="1"/>
  </cols>
  <sheetData>
    <row r="1" spans="1:10">
      <c r="A1" s="48"/>
      <c r="B1" s="48"/>
      <c r="C1" s="48"/>
      <c r="D1" s="48"/>
      <c r="E1" s="48"/>
      <c r="F1" s="48"/>
      <c r="G1" s="48"/>
      <c r="H1" s="48"/>
    </row>
    <row r="2" spans="1:10" ht="21">
      <c r="A2" s="48"/>
      <c r="B2" s="49"/>
      <c r="C2" s="65" t="s">
        <v>63</v>
      </c>
      <c r="D2" s="66"/>
      <c r="E2" s="67"/>
      <c r="F2" s="48"/>
      <c r="G2" s="48"/>
      <c r="H2" s="48"/>
    </row>
    <row r="3" spans="1:10" ht="30">
      <c r="A3" s="68" t="s">
        <v>71</v>
      </c>
      <c r="B3" s="49"/>
      <c r="C3" s="51"/>
      <c r="D3" s="51"/>
      <c r="E3" s="52"/>
      <c r="F3" s="48"/>
      <c r="G3" s="48"/>
      <c r="H3" s="48"/>
    </row>
    <row r="4" spans="1:10" ht="15">
      <c r="A4" s="69" t="s">
        <v>72</v>
      </c>
      <c r="B4" s="69" t="s">
        <v>53</v>
      </c>
      <c r="C4" s="69" t="s">
        <v>59</v>
      </c>
      <c r="D4" s="69" t="s">
        <v>73</v>
      </c>
      <c r="E4" s="69" t="s">
        <v>60</v>
      </c>
      <c r="F4" s="69" t="s">
        <v>61</v>
      </c>
      <c r="G4" s="69" t="s">
        <v>74</v>
      </c>
      <c r="H4" s="53"/>
      <c r="I4" s="48"/>
      <c r="J4" s="50"/>
    </row>
    <row r="5" spans="1:10" ht="15">
      <c r="A5" s="69" t="s">
        <v>54</v>
      </c>
      <c r="B5" s="54">
        <v>17093.72</v>
      </c>
      <c r="C5" s="53">
        <v>31766.720000000001</v>
      </c>
      <c r="D5" s="54">
        <v>87102.720000000001</v>
      </c>
      <c r="E5" s="54">
        <v>15274.72</v>
      </c>
      <c r="F5" s="54">
        <v>12654.72</v>
      </c>
      <c r="G5" s="54">
        <v>125477.72</v>
      </c>
      <c r="H5" s="53"/>
      <c r="I5" s="50"/>
    </row>
    <row r="6" spans="1:10" ht="15">
      <c r="A6" s="69" t="s">
        <v>55</v>
      </c>
      <c r="B6" s="54">
        <v>17093.72</v>
      </c>
      <c r="C6" s="54">
        <v>23354.720000000001</v>
      </c>
      <c r="D6" s="54">
        <v>227111.72</v>
      </c>
      <c r="E6" s="54">
        <v>38474.720000000001</v>
      </c>
      <c r="F6" s="53">
        <v>11315.72</v>
      </c>
      <c r="G6" s="53">
        <v>59940.72</v>
      </c>
      <c r="H6" s="53"/>
      <c r="I6" s="50"/>
    </row>
    <row r="7" spans="1:10" ht="15">
      <c r="A7" s="69" t="s">
        <v>56</v>
      </c>
      <c r="B7" s="54">
        <v>21397.72</v>
      </c>
      <c r="C7" s="54">
        <v>148714.72</v>
      </c>
      <c r="D7" s="54">
        <v>113999.72</v>
      </c>
      <c r="E7" s="54">
        <v>48156.72</v>
      </c>
      <c r="F7" s="53">
        <v>26945.72</v>
      </c>
      <c r="G7" s="53">
        <v>11397.72</v>
      </c>
      <c r="H7" s="53"/>
      <c r="I7" s="50"/>
    </row>
    <row r="8" spans="1:10" ht="15">
      <c r="A8" s="69" t="s">
        <v>57</v>
      </c>
      <c r="B8" s="54">
        <v>26881.72</v>
      </c>
      <c r="C8" s="54">
        <v>218748.72</v>
      </c>
      <c r="D8" s="54">
        <v>96999.72</v>
      </c>
      <c r="E8" s="54">
        <v>48156.72</v>
      </c>
      <c r="F8" s="53">
        <v>21410.720000000001</v>
      </c>
      <c r="G8" s="53">
        <v>18981.72</v>
      </c>
      <c r="H8" s="53"/>
      <c r="I8" s="50"/>
    </row>
    <row r="9" spans="1:10" ht="15">
      <c r="A9" s="69" t="s">
        <v>75</v>
      </c>
      <c r="B9" s="53">
        <f>SUM(B5:B8)</f>
        <v>82466.880000000005</v>
      </c>
      <c r="C9" s="53">
        <f t="shared" ref="C9:G9" si="0">SUM(C5:C8)</f>
        <v>422584.88</v>
      </c>
      <c r="D9" s="53">
        <f>SUM(D5:D8)</f>
        <v>525213.88</v>
      </c>
      <c r="E9" s="53">
        <f>SUM(E5:E8)</f>
        <v>150062.88</v>
      </c>
      <c r="F9" s="53">
        <f t="shared" si="0"/>
        <v>72326.880000000005</v>
      </c>
      <c r="G9" s="53">
        <f t="shared" si="0"/>
        <v>215797.88</v>
      </c>
      <c r="H9" s="69">
        <f>(SUM(B9:G9)/24)</f>
        <v>61185.553333333322</v>
      </c>
      <c r="I9" s="50"/>
    </row>
    <row r="10" spans="1:10" ht="15">
      <c r="A10" s="69" t="s">
        <v>76</v>
      </c>
      <c r="B10" s="53">
        <v>13</v>
      </c>
      <c r="C10" s="53">
        <v>11</v>
      </c>
      <c r="D10" s="53">
        <v>6</v>
      </c>
      <c r="E10" s="53">
        <v>9</v>
      </c>
      <c r="F10" s="53">
        <v>10</v>
      </c>
      <c r="G10" s="53">
        <v>6</v>
      </c>
      <c r="H10" s="48"/>
      <c r="I10" s="50"/>
    </row>
    <row r="11" spans="1:10">
      <c r="A11" s="48"/>
      <c r="B11" s="48"/>
      <c r="C11" s="48"/>
      <c r="D11" s="48"/>
      <c r="E11" s="48"/>
      <c r="F11" s="48"/>
      <c r="G11" s="48"/>
      <c r="H11" s="48"/>
      <c r="I11" s="55"/>
    </row>
    <row r="12" spans="1:10" ht="21">
      <c r="A12" s="48"/>
      <c r="B12" s="49"/>
      <c r="C12" s="65" t="s">
        <v>65</v>
      </c>
      <c r="D12" s="66"/>
      <c r="E12" s="67"/>
      <c r="F12" s="48"/>
      <c r="G12" s="48"/>
      <c r="H12" s="48"/>
      <c r="I12" s="55"/>
    </row>
    <row r="13" spans="1:10" ht="30">
      <c r="A13" s="68" t="s">
        <v>77</v>
      </c>
      <c r="B13" s="49"/>
      <c r="C13" s="51"/>
      <c r="D13" s="51"/>
      <c r="E13" s="52"/>
      <c r="F13" s="48"/>
      <c r="G13" s="48"/>
      <c r="H13" s="48"/>
    </row>
    <row r="14" spans="1:10" ht="15">
      <c r="A14" s="69" t="s">
        <v>72</v>
      </c>
      <c r="B14" s="69" t="s">
        <v>53</v>
      </c>
      <c r="C14" s="69" t="s">
        <v>59</v>
      </c>
      <c r="D14" s="69" t="s">
        <v>73</v>
      </c>
      <c r="E14" s="69" t="s">
        <v>60</v>
      </c>
      <c r="F14" s="69" t="s">
        <v>61</v>
      </c>
      <c r="G14" s="69" t="s">
        <v>74</v>
      </c>
      <c r="H14" s="53"/>
    </row>
    <row r="15" spans="1:10" ht="15">
      <c r="A15" s="69" t="s">
        <v>54</v>
      </c>
      <c r="B15" s="54">
        <v>3569.96</v>
      </c>
      <c r="C15" s="53">
        <v>16518.96</v>
      </c>
      <c r="D15" s="54">
        <v>4687.96</v>
      </c>
      <c r="E15" s="54">
        <v>5736.89</v>
      </c>
      <c r="F15" s="54">
        <v>8140.92</v>
      </c>
      <c r="G15" s="54">
        <v>7725.81</v>
      </c>
      <c r="H15" s="53"/>
    </row>
    <row r="16" spans="1:10" ht="15">
      <c r="A16" s="69" t="s">
        <v>55</v>
      </c>
      <c r="B16" s="54">
        <v>3569.96</v>
      </c>
      <c r="C16" s="53">
        <v>16518.96</v>
      </c>
      <c r="D16" s="54">
        <v>4687.96</v>
      </c>
      <c r="E16" s="54">
        <v>5736.89</v>
      </c>
      <c r="F16" s="53">
        <v>5140.92</v>
      </c>
      <c r="G16" s="53">
        <v>7725.81</v>
      </c>
      <c r="H16" s="53"/>
    </row>
    <row r="17" spans="1:8" ht="15">
      <c r="A17" s="69" t="s">
        <v>56</v>
      </c>
      <c r="B17" s="54">
        <v>18017.96</v>
      </c>
      <c r="C17" s="53">
        <v>16518.96</v>
      </c>
      <c r="D17" s="54">
        <v>49687.96</v>
      </c>
      <c r="E17" s="54">
        <v>33736.89</v>
      </c>
      <c r="F17" s="53">
        <v>35296.78</v>
      </c>
      <c r="G17" s="53">
        <v>14725.81</v>
      </c>
      <c r="H17" s="53"/>
    </row>
    <row r="18" spans="1:8" ht="15">
      <c r="A18" s="69" t="s">
        <v>57</v>
      </c>
      <c r="B18" s="54">
        <v>9652.9599999999991</v>
      </c>
      <c r="C18" s="54">
        <v>14152.96</v>
      </c>
      <c r="D18" s="54">
        <v>30735.96</v>
      </c>
      <c r="E18" s="54">
        <v>8439.89</v>
      </c>
      <c r="F18" s="53">
        <v>7024.78</v>
      </c>
      <c r="G18" s="53">
        <v>6163.81</v>
      </c>
      <c r="H18" s="53"/>
    </row>
    <row r="19" spans="1:8" ht="15">
      <c r="A19" s="69" t="s">
        <v>75</v>
      </c>
      <c r="B19" s="53">
        <f>SUM(B15:B18)</f>
        <v>34810.839999999997</v>
      </c>
      <c r="C19" s="53">
        <f t="shared" ref="C19" si="1">SUM(C15:C18)</f>
        <v>63709.84</v>
      </c>
      <c r="D19" s="53">
        <f>SUM(D15:D18)</f>
        <v>89799.84</v>
      </c>
      <c r="E19" s="53">
        <f>SUM(E15:E18)</f>
        <v>53650.559999999998</v>
      </c>
      <c r="F19" s="53">
        <f t="shared" ref="F19:G19" si="2">SUM(F15:F18)</f>
        <v>55603.399999999994</v>
      </c>
      <c r="G19" s="53">
        <f t="shared" si="2"/>
        <v>36341.24</v>
      </c>
      <c r="H19" s="69">
        <f>(SUM(B19:G19)/24)</f>
        <v>13913.154999999999</v>
      </c>
    </row>
    <row r="20" spans="1:8" ht="15">
      <c r="A20" s="69" t="s">
        <v>76</v>
      </c>
      <c r="B20" s="53">
        <v>3</v>
      </c>
      <c r="C20" s="53">
        <v>6</v>
      </c>
      <c r="D20" s="53">
        <v>6</v>
      </c>
      <c r="E20" s="53">
        <v>4</v>
      </c>
      <c r="F20" s="53">
        <v>4</v>
      </c>
      <c r="G20" s="53">
        <v>4</v>
      </c>
      <c r="H20" s="48"/>
    </row>
    <row r="21" spans="1:8">
      <c r="A21" s="48"/>
      <c r="B21" s="48"/>
      <c r="C21" s="48"/>
      <c r="D21" s="48"/>
      <c r="E21" s="48"/>
      <c r="F21" s="48"/>
      <c r="G21" s="48"/>
      <c r="H21" s="48"/>
    </row>
    <row r="22" spans="1:8" ht="21">
      <c r="A22" s="48"/>
      <c r="B22" s="49"/>
      <c r="C22" s="65" t="s">
        <v>67</v>
      </c>
      <c r="D22" s="66"/>
      <c r="E22" s="67"/>
      <c r="F22" s="48"/>
      <c r="G22" s="48"/>
      <c r="H22" s="48"/>
    </row>
    <row r="23" spans="1:8" ht="30">
      <c r="A23" s="68" t="s">
        <v>78</v>
      </c>
      <c r="B23" s="49"/>
      <c r="C23" s="51"/>
      <c r="D23" s="51"/>
      <c r="E23" s="52"/>
      <c r="F23" s="48"/>
      <c r="G23" s="48"/>
      <c r="H23" s="48"/>
    </row>
    <row r="24" spans="1:8" ht="15">
      <c r="A24" s="69" t="s">
        <v>72</v>
      </c>
      <c r="B24" s="69" t="s">
        <v>53</v>
      </c>
      <c r="C24" s="69" t="s">
        <v>59</v>
      </c>
      <c r="D24" s="69" t="s">
        <v>73</v>
      </c>
      <c r="E24" s="69" t="s">
        <v>60</v>
      </c>
      <c r="F24" s="69" t="s">
        <v>61</v>
      </c>
      <c r="G24" s="69" t="s">
        <v>74</v>
      </c>
      <c r="H24" s="53"/>
    </row>
    <row r="25" spans="1:8" ht="15">
      <c r="A25" s="69" t="s">
        <v>54</v>
      </c>
      <c r="B25" s="54">
        <v>17232.810000000001</v>
      </c>
      <c r="C25" s="53">
        <v>13473.31</v>
      </c>
      <c r="D25" s="54">
        <v>11547.36</v>
      </c>
      <c r="E25" s="54">
        <v>39771.360000000001</v>
      </c>
      <c r="F25" s="54">
        <v>8297.36</v>
      </c>
      <c r="G25" s="54">
        <v>17612.04</v>
      </c>
      <c r="H25" s="53"/>
    </row>
    <row r="26" spans="1:8" ht="15">
      <c r="A26" s="69" t="s">
        <v>55</v>
      </c>
      <c r="B26" s="54">
        <v>15311.81</v>
      </c>
      <c r="C26" s="53">
        <v>13473.31</v>
      </c>
      <c r="D26" s="54">
        <v>11547.36</v>
      </c>
      <c r="E26" s="54">
        <v>39771.360000000001</v>
      </c>
      <c r="F26" s="53">
        <v>8453.2199999999993</v>
      </c>
      <c r="G26" s="53">
        <v>9348.0400000000009</v>
      </c>
      <c r="H26" s="53"/>
    </row>
    <row r="27" spans="1:8" ht="15">
      <c r="A27" s="69" t="s">
        <v>56</v>
      </c>
      <c r="B27" s="54">
        <v>15311.81</v>
      </c>
      <c r="C27" s="53">
        <v>13473.31</v>
      </c>
      <c r="D27" s="54">
        <v>11547.36</v>
      </c>
      <c r="E27" s="54">
        <v>39771.360000000001</v>
      </c>
      <c r="F27" s="53">
        <v>8453.2199999999993</v>
      </c>
      <c r="G27" s="53">
        <v>9348.0400000000009</v>
      </c>
      <c r="H27" s="53"/>
    </row>
    <row r="28" spans="1:8" ht="15">
      <c r="A28" s="69" t="s">
        <v>57</v>
      </c>
      <c r="B28" s="54">
        <v>13477.31</v>
      </c>
      <c r="C28" s="54">
        <v>11473.31</v>
      </c>
      <c r="D28" s="54">
        <v>39547.360000000001</v>
      </c>
      <c r="E28" s="54">
        <v>9432.36</v>
      </c>
      <c r="F28" s="53">
        <v>17453.22</v>
      </c>
      <c r="G28" s="53">
        <v>22348.04</v>
      </c>
      <c r="H28" s="53"/>
    </row>
    <row r="29" spans="1:8" ht="15">
      <c r="A29" s="69" t="s">
        <v>75</v>
      </c>
      <c r="B29" s="53">
        <f>SUM(B25:B28)</f>
        <v>61333.74</v>
      </c>
      <c r="C29" s="53">
        <f t="shared" ref="C29" si="3">SUM(C25:C28)</f>
        <v>51893.24</v>
      </c>
      <c r="D29" s="53">
        <f>SUM(D25:D28)</f>
        <v>74189.440000000002</v>
      </c>
      <c r="E29" s="53">
        <f>SUM(E25:E28)</f>
        <v>128746.44</v>
      </c>
      <c r="F29" s="53">
        <f t="shared" ref="F29:G29" si="4">SUM(F25:F28)</f>
        <v>42657.020000000004</v>
      </c>
      <c r="G29" s="53">
        <f t="shared" si="4"/>
        <v>58656.160000000003</v>
      </c>
      <c r="H29" s="69">
        <f>(SUM(B29:G29)/24)</f>
        <v>17394.835000000003</v>
      </c>
    </row>
    <row r="30" spans="1:8" ht="15">
      <c r="A30" s="69" t="s">
        <v>76</v>
      </c>
      <c r="B30" s="53">
        <v>2</v>
      </c>
      <c r="C30" s="53">
        <v>0</v>
      </c>
      <c r="D30" s="53">
        <v>2</v>
      </c>
      <c r="E30" s="70">
        <v>3</v>
      </c>
      <c r="F30" s="70">
        <v>2</v>
      </c>
      <c r="G30" s="70">
        <v>2</v>
      </c>
      <c r="H30" s="48"/>
    </row>
    <row r="31" spans="1:8" ht="15">
      <c r="A31" s="48"/>
      <c r="B31" s="48"/>
      <c r="C31" s="48"/>
      <c r="D31" s="48"/>
      <c r="E31" s="71" t="s">
        <v>58</v>
      </c>
      <c r="F31" s="71"/>
      <c r="G31" s="71"/>
      <c r="H31" s="69">
        <f>(17394.84+13913.16+61185.55)/1074.61</f>
        <v>86.071737653660406</v>
      </c>
    </row>
    <row r="32" spans="1:8">
      <c r="A32" s="48"/>
      <c r="B32" s="48"/>
      <c r="C32" s="48"/>
      <c r="D32" s="48"/>
      <c r="E32" s="48"/>
      <c r="F32" s="48"/>
      <c r="G32" s="48"/>
      <c r="H32" s="48"/>
    </row>
  </sheetData>
  <mergeCells count="4">
    <mergeCell ref="C2:E2"/>
    <mergeCell ref="C12:E12"/>
    <mergeCell ref="C22:E22"/>
    <mergeCell ref="E31:G3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2019-12-18T10:28:15Z</cp:lastPrinted>
  <dcterms:created xsi:type="dcterms:W3CDTF">2015-09-25T09:25:31Z</dcterms:created>
  <dcterms:modified xsi:type="dcterms:W3CDTF">2020-01-14T11:23:11Z</dcterms:modified>
</cp:coreProperties>
</file>