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5725"/>
  <fileRecoveryPr autoRecover="0"/>
</workbook>
</file>

<file path=xl/calcChain.xml><?xml version="1.0" encoding="utf-8"?>
<calcChain xmlns="http://schemas.openxmlformats.org/spreadsheetml/2006/main">
  <c r="I4" i="1"/>
  <c r="K2" i="2"/>
  <c r="C14" i="1"/>
  <c r="D14" s="1"/>
  <c r="F14" s="1"/>
  <c r="D15"/>
  <c r="F15" s="1"/>
  <c r="D13"/>
  <c r="F13" s="1"/>
  <c r="C10"/>
  <c r="D10" s="1"/>
  <c r="F10" s="1"/>
  <c r="C8"/>
  <c r="B10"/>
  <c r="B8"/>
  <c r="D8" s="1"/>
  <c r="F8" s="1"/>
  <c r="D11"/>
  <c r="F11" s="1"/>
  <c r="D9"/>
  <c r="F9" s="1"/>
  <c r="D5"/>
  <c r="F5" s="1"/>
  <c r="F16" l="1"/>
  <c r="M3" i="2"/>
  <c r="F18" i="1" s="1"/>
  <c r="D3" l="1"/>
  <c r="D4"/>
  <c r="D6"/>
  <c r="F6" l="1"/>
  <c r="F23"/>
  <c r="F3" l="1"/>
  <c r="F4"/>
  <c r="F6" i="5"/>
  <c r="F7"/>
  <c r="F8"/>
  <c r="F9"/>
  <c r="F10"/>
  <c r="F11"/>
  <c r="F12"/>
  <c r="E13"/>
  <c r="F17" i="1" l="1"/>
  <c r="F20" s="1"/>
  <c r="F24" s="1"/>
  <c r="F13" i="5"/>
</calcChain>
</file>

<file path=xl/sharedStrings.xml><?xml version="1.0" encoding="utf-8"?>
<sst xmlns="http://schemas.openxmlformats.org/spreadsheetml/2006/main" count="92" uniqueCount="73">
  <si>
    <t>Eligibility</t>
  </si>
  <si>
    <t>Sr. No.</t>
  </si>
  <si>
    <t>LAN</t>
  </si>
  <si>
    <t>Customer Name</t>
  </si>
  <si>
    <t>Bank Name</t>
  </si>
  <si>
    <t>Loan Amt.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</si>
  <si>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</si>
  <si>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</si>
  <si>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</si>
  <si>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</si>
  <si>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</si>
  <si>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</si>
  <si>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</si>
  <si>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</si>
  <si>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</si>
  <si>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</si>
  <si>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</si>
  <si>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</si>
  <si>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</si>
  <si>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</si>
  <si>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</si>
  <si>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</si>
  <si>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</si>
  <si>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</si>
  <si>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</si>
  <si>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</si>
  <si>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</si>
  <si>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</si>
  <si>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</si>
  <si>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</si>
  <si>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</si>
  <si>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</si>
  <si>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</si>
  <si>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</si>
  <si>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</si>
  <si>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</si>
  <si>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</si>
  <si>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</si>
  <si>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</si>
  <si>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</si>
  <si>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Net Profit </t>
  </si>
  <si>
    <t xml:space="preserve">Depreciation </t>
  </si>
  <si>
    <t>EMI Considered</t>
  </si>
  <si>
    <t>Assessment Year</t>
  </si>
  <si>
    <t>2019-20</t>
  </si>
  <si>
    <t xml:space="preserve">Max FOIR)                </t>
  </si>
  <si>
    <t>2020-21</t>
  </si>
  <si>
    <t>Type</t>
  </si>
  <si>
    <t>Income from salary</t>
  </si>
  <si>
    <t>Loan Start Date</t>
  </si>
  <si>
    <t>Home Loan</t>
  </si>
  <si>
    <t>Main Firm</t>
  </si>
  <si>
    <t>Jawahar Opticals</t>
  </si>
  <si>
    <t>Jawahar Opticals (Prop. Jawahar Lal)</t>
  </si>
  <si>
    <t>Income from other sources</t>
  </si>
  <si>
    <t>Rishi Singla</t>
  </si>
  <si>
    <t>Business income u/s 44AD</t>
  </si>
  <si>
    <t>Priya Singla</t>
  </si>
  <si>
    <t>Other income (Tution income)</t>
  </si>
  <si>
    <t>LHLUD00001327610</t>
  </si>
  <si>
    <t>Jawahar Lal</t>
  </si>
  <si>
    <t>ICICI Bank</t>
  </si>
  <si>
    <t>POS</t>
  </si>
  <si>
    <t>Tenure</t>
  </si>
  <si>
    <t>Ints Paid</t>
  </si>
  <si>
    <t>Inst Bal</t>
  </si>
  <si>
    <t>n</t>
  </si>
  <si>
    <t>Sale as on 31/3/19</t>
  </si>
  <si>
    <t>Sale as on 31/3/20</t>
  </si>
  <si>
    <t>Till Jan</t>
  </si>
  <si>
    <t>Prop.</t>
  </si>
  <si>
    <t>w/o of jawahar lal</t>
  </si>
  <si>
    <t>s/o of jawahar lal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</si>
</sst>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[$-409]d\-mmm\-yy;@"/>
  </numFmts>
  <fonts count="14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2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61">
    <xf numFmtId="0" fontId="0" fillId="0" borderId="0" xfId="0"/>
    <xf numFmtId="0" fontId="3" fillId="3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3" borderId="1" xfId="0" applyFont="1" applyFill="1" applyBorder="1" applyAlignment="1" applyProtection="1">
      <alignment vertical="top" wrapText="1"/>
      <protection hidden="1"/>
    </xf>
    <xf numFmtId="0" fontId="3" fillId="3" borderId="1" xfId="0" applyFont="1" applyFill="1" applyBorder="1" applyAlignment="1" applyProtection="1">
      <alignment vertical="top" wrapText="1"/>
      <protection hidden="1"/>
    </xf>
    <xf numFmtId="0" fontId="3" fillId="3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4" borderId="1" xfId="0" applyFont="1" applyFill="1" applyBorder="1" applyAlignment="1" applyProtection="1">
      <alignment vertical="top" wrapText="1"/>
      <protection hidden="1"/>
    </xf>
    <xf numFmtId="0" fontId="3" fillId="4" borderId="1" xfId="0" applyFont="1" applyFill="1" applyBorder="1" applyAlignment="1" applyProtection="1">
      <alignment vertical="top" wrapText="1"/>
      <protection hidden="1"/>
    </xf>
    <xf numFmtId="0" fontId="3" fillId="4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4" borderId="1" xfId="2" applyNumberFormat="1" applyFont="1" applyFill="1" applyBorder="1" applyAlignment="1" applyProtection="1">
      <alignment horizontal="left" vertical="top" wrapText="1"/>
      <protection hidden="1"/>
    </xf>
    <xf numFmtId="0" fontId="10" fillId="2" borderId="0" xfId="3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2" borderId="0" xfId="3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165" fontId="8" fillId="7" borderId="2" xfId="1" applyNumberFormat="1" applyFont="1" applyFill="1" applyBorder="1" applyAlignment="1" applyProtection="1">
      <alignment horizontal="left"/>
    </xf>
    <xf numFmtId="165" fontId="11" fillId="8" borderId="2" xfId="1" applyNumberFormat="1" applyFont="1" applyFill="1" applyBorder="1" applyAlignment="1" applyProtection="1">
      <alignment horizontal="left"/>
    </xf>
    <xf numFmtId="9" fontId="11" fillId="8" borderId="2" xfId="1" applyNumberFormat="1" applyFont="1" applyFill="1" applyBorder="1" applyAlignment="1" applyProtection="1">
      <alignment horizontal="left"/>
    </xf>
    <xf numFmtId="165" fontId="8" fillId="6" borderId="2" xfId="1" applyNumberFormat="1" applyFont="1" applyFill="1" applyBorder="1" applyAlignment="1" applyProtection="1">
      <alignment horizontal="left"/>
    </xf>
    <xf numFmtId="166" fontId="8" fillId="6" borderId="2" xfId="1" applyNumberFormat="1" applyFont="1" applyFill="1" applyBorder="1" applyAlignment="1" applyProtection="1">
      <alignment horizontal="left"/>
    </xf>
    <xf numFmtId="166" fontId="13" fillId="6" borderId="2" xfId="1" applyNumberFormat="1" applyFont="1" applyFill="1" applyBorder="1" applyAlignment="1" applyProtection="1">
      <alignment horizontal="left"/>
    </xf>
    <xf numFmtId="9" fontId="8" fillId="6" borderId="2" xfId="1" applyNumberFormat="1" applyFont="1" applyFill="1" applyBorder="1" applyAlignment="1" applyProtection="1">
      <alignment horizontal="left"/>
    </xf>
    <xf numFmtId="165" fontId="8" fillId="2" borderId="2" xfId="1" applyNumberFormat="1" applyFont="1" applyFill="1" applyBorder="1" applyAlignment="1" applyProtection="1">
      <alignment horizontal="left"/>
    </xf>
    <xf numFmtId="164" fontId="11" fillId="8" borderId="2" xfId="1" applyFont="1" applyFill="1" applyBorder="1" applyAlignment="1" applyProtection="1">
      <alignment horizontal="left"/>
    </xf>
    <xf numFmtId="0" fontId="11" fillId="8" borderId="2" xfId="0" applyNumberFormat="1" applyFont="1" applyFill="1" applyBorder="1" applyAlignment="1">
      <alignment horizontal="left"/>
    </xf>
    <xf numFmtId="167" fontId="11" fillId="8" borderId="2" xfId="1" applyNumberFormat="1" applyFont="1" applyFill="1" applyBorder="1" applyAlignment="1" applyProtection="1">
      <alignment horizontal="left"/>
    </xf>
    <xf numFmtId="165" fontId="8" fillId="0" borderId="2" xfId="1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>
      <alignment horizontal="left"/>
    </xf>
    <xf numFmtId="10" fontId="8" fillId="0" borderId="2" xfId="1" applyNumberFormat="1" applyFont="1" applyFill="1" applyBorder="1" applyAlignment="1" applyProtection="1">
      <alignment horizontal="left"/>
    </xf>
    <xf numFmtId="2" fontId="11" fillId="8" borderId="2" xfId="4" applyNumberFormat="1" applyFont="1" applyFill="1" applyBorder="1" applyAlignment="1" applyProtection="1">
      <alignment horizontal="left"/>
    </xf>
    <xf numFmtId="164" fontId="11" fillId="8" borderId="2" xfId="4" applyNumberFormat="1" applyFont="1" applyFill="1" applyBorder="1" applyAlignment="1" applyProtection="1">
      <alignment horizontal="left"/>
    </xf>
    <xf numFmtId="165" fontId="11" fillId="7" borderId="2" xfId="1" applyNumberFormat="1" applyFont="1" applyFill="1" applyBorder="1" applyAlignment="1" applyProtection="1">
      <alignment horizontal="center"/>
    </xf>
    <xf numFmtId="0" fontId="12" fillId="7" borderId="2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1" fontId="10" fillId="0" borderId="3" xfId="0" applyNumberFormat="1" applyFont="1" applyBorder="1" applyAlignment="1">
      <alignment horizontal="left"/>
    </xf>
    <xf numFmtId="2" fontId="10" fillId="0" borderId="3" xfId="0" applyNumberFormat="1" applyFont="1" applyBorder="1" applyAlignment="1">
      <alignment horizontal="left"/>
    </xf>
    <xf numFmtId="168" fontId="10" fillId="0" borderId="3" xfId="0" applyNumberFormat="1" applyFont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1" fontId="10" fillId="5" borderId="2" xfId="0" applyNumberFormat="1" applyFont="1" applyFill="1" applyBorder="1" applyAlignment="1">
      <alignment horizontal="left"/>
    </xf>
    <xf numFmtId="0" fontId="10" fillId="5" borderId="2" xfId="0" applyFont="1" applyFill="1" applyBorder="1" applyAlignment="1">
      <alignment horizontal="left"/>
    </xf>
    <xf numFmtId="2" fontId="10" fillId="5" borderId="2" xfId="0" applyNumberFormat="1" applyFont="1" applyFill="1" applyBorder="1" applyAlignment="1">
      <alignment horizontal="left"/>
    </xf>
    <xf numFmtId="168" fontId="10" fillId="5" borderId="2" xfId="0" applyNumberFormat="1" applyFont="1" applyFill="1" applyBorder="1" applyAlignment="1">
      <alignment horizontal="left"/>
    </xf>
    <xf numFmtId="1" fontId="10" fillId="0" borderId="2" xfId="0" applyNumberFormat="1" applyFont="1" applyBorder="1" applyAlignment="1">
      <alignment horizontal="left"/>
    </xf>
    <xf numFmtId="0" fontId="8" fillId="2" borderId="2" xfId="3" applyFont="1" applyFill="1" applyBorder="1" applyAlignment="1">
      <alignment horizontal="left"/>
    </xf>
    <xf numFmtId="165" fontId="11" fillId="7" borderId="2" xfId="1" applyNumberFormat="1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vertical="top" wrapText="1"/>
      <protection hidden="1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24"/>
  <sheetViews>
    <sheetView tabSelected="1" topLeftCell="A5" zoomScale="172" zoomScaleNormal="172" workbookViewId="0">
      <selection activeCell="E14" sqref="E14"/>
    </sheetView>
  </sheetViews>
  <sheetFormatPr defaultColWidth="31.28515625" defaultRowHeight="12"/>
  <cols>
    <col min="1" max="1" width="25.5703125" style="23" customWidth="1"/>
    <col min="2" max="3" width="6.85546875" style="23" bestFit="1" customWidth="1"/>
    <col min="4" max="4" width="7.85546875" style="23" bestFit="1" customWidth="1"/>
    <col min="5" max="5" width="7.140625" style="23" bestFit="1" customWidth="1"/>
    <col min="6" max="6" width="10.7109375" style="23" customWidth="1"/>
    <col min="7" max="7" width="11.85546875" style="23" customWidth="1"/>
    <col min="8" max="8" width="14.28515625" style="23" bestFit="1" customWidth="1"/>
    <col min="9" max="9" width="13" style="23" bestFit="1" customWidth="1"/>
    <col min="10" max="10" width="11.5703125" style="23" customWidth="1"/>
    <col min="11" max="11" width="12" style="23" customWidth="1"/>
    <col min="12" max="229" width="31.28515625" style="23"/>
    <col min="230" max="237" width="31.28515625" style="24"/>
    <col min="238" max="239" width="31.28515625" style="25"/>
    <col min="240" max="16384" width="31.28515625" style="22"/>
  </cols>
  <sheetData>
    <row r="1" spans="1:239" ht="12.75" customHeight="1">
      <c r="A1" s="46" t="s">
        <v>53</v>
      </c>
      <c r="B1" s="59" t="s">
        <v>43</v>
      </c>
      <c r="C1" s="59"/>
      <c r="D1" s="30"/>
      <c r="E1" s="30"/>
      <c r="F1" s="3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1"/>
      <c r="HW1" s="21"/>
      <c r="HX1" s="21"/>
      <c r="HY1" s="21"/>
      <c r="HZ1" s="21"/>
      <c r="IA1" s="21"/>
      <c r="IB1" s="21"/>
      <c r="IC1" s="21"/>
      <c r="ID1" s="22"/>
      <c r="IE1" s="22"/>
    </row>
    <row r="2" spans="1:239">
      <c r="A2" s="31" t="s">
        <v>53</v>
      </c>
      <c r="B2" s="31" t="s">
        <v>46</v>
      </c>
      <c r="C2" s="31" t="s">
        <v>44</v>
      </c>
      <c r="D2" s="31" t="s">
        <v>29</v>
      </c>
      <c r="E2" s="32" t="s">
        <v>0</v>
      </c>
      <c r="F2" s="31" t="s">
        <v>30</v>
      </c>
      <c r="G2" s="20"/>
      <c r="H2" s="58" t="s">
        <v>67</v>
      </c>
      <c r="I2" s="58">
        <v>4342915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1"/>
      <c r="HW2" s="21"/>
      <c r="HX2" s="21"/>
      <c r="HY2" s="21"/>
      <c r="HZ2" s="21"/>
      <c r="IA2" s="21"/>
      <c r="IB2" s="21"/>
      <c r="IC2" s="21"/>
      <c r="ID2" s="22"/>
      <c r="IE2" s="22"/>
    </row>
    <row r="3" spans="1:239">
      <c r="A3" s="33" t="s">
        <v>40</v>
      </c>
      <c r="B3" s="34">
        <v>496100</v>
      </c>
      <c r="C3" s="35">
        <v>495600</v>
      </c>
      <c r="D3" s="33">
        <f t="shared" ref="D3:D6" si="0">AVERAGE(B3:C3)</f>
        <v>495850</v>
      </c>
      <c r="E3" s="36">
        <v>1</v>
      </c>
      <c r="F3" s="37">
        <f t="shared" ref="F3:F4" si="1">E3*D3</f>
        <v>495850</v>
      </c>
      <c r="G3" s="20"/>
      <c r="H3" s="58" t="s">
        <v>68</v>
      </c>
      <c r="I3" s="58">
        <v>5716192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1"/>
      <c r="HW3" s="21"/>
      <c r="HX3" s="21"/>
      <c r="HY3" s="21"/>
      <c r="HZ3" s="21"/>
      <c r="IA3" s="21"/>
      <c r="IB3" s="21"/>
      <c r="IC3" s="21"/>
      <c r="ID3" s="22"/>
      <c r="IE3" s="22"/>
    </row>
    <row r="4" spans="1:239">
      <c r="A4" s="33" t="s">
        <v>41</v>
      </c>
      <c r="B4" s="34">
        <v>1772</v>
      </c>
      <c r="C4" s="35">
        <v>2063</v>
      </c>
      <c r="D4" s="33">
        <f t="shared" si="0"/>
        <v>1917.5</v>
      </c>
      <c r="E4" s="36">
        <v>1</v>
      </c>
      <c r="F4" s="37">
        <f t="shared" si="1"/>
        <v>1917.5</v>
      </c>
      <c r="G4" s="20"/>
      <c r="H4" s="58" t="s">
        <v>69</v>
      </c>
      <c r="I4" s="58">
        <f>0+647369+249900+482591+455250+317115+415636+261118+383645+287931</f>
        <v>3500555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1"/>
      <c r="HT4" s="21"/>
      <c r="HU4" s="21"/>
      <c r="HV4" s="21"/>
      <c r="HW4" s="21"/>
      <c r="HX4" s="21"/>
      <c r="HY4" s="21"/>
      <c r="HZ4" s="21"/>
      <c r="IA4" s="22"/>
      <c r="IB4" s="22"/>
      <c r="IC4" s="22"/>
      <c r="ID4" s="22"/>
      <c r="IE4" s="22"/>
    </row>
    <row r="5" spans="1:239">
      <c r="A5" s="33" t="s">
        <v>54</v>
      </c>
      <c r="B5" s="34">
        <v>1285</v>
      </c>
      <c r="C5" s="35">
        <v>823</v>
      </c>
      <c r="D5" s="33">
        <f t="shared" ref="D5" si="2">AVERAGE(B5:C5)</f>
        <v>1054</v>
      </c>
      <c r="E5" s="36">
        <v>0</v>
      </c>
      <c r="F5" s="37">
        <f t="shared" ref="F5" si="3">E5*D5</f>
        <v>0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1"/>
      <c r="HO5" s="21"/>
      <c r="HP5" s="21"/>
      <c r="HQ5" s="21"/>
      <c r="HR5" s="21"/>
      <c r="HS5" s="21"/>
      <c r="HT5" s="21"/>
      <c r="HU5" s="21"/>
      <c r="HV5" s="22"/>
      <c r="HW5" s="22"/>
      <c r="HX5" s="22"/>
      <c r="HY5" s="22"/>
      <c r="HZ5" s="22"/>
      <c r="IA5" s="22"/>
      <c r="IB5" s="22"/>
      <c r="IC5" s="22"/>
      <c r="ID5" s="22"/>
      <c r="IE5" s="22"/>
    </row>
    <row r="6" spans="1:239">
      <c r="A6" s="33" t="s">
        <v>31</v>
      </c>
      <c r="B6" s="34">
        <v>-1000</v>
      </c>
      <c r="C6" s="35">
        <v>-10164</v>
      </c>
      <c r="D6" s="33">
        <f t="shared" si="0"/>
        <v>-5582</v>
      </c>
      <c r="E6" s="36">
        <v>1</v>
      </c>
      <c r="F6" s="37">
        <f>E6*D6</f>
        <v>-5582</v>
      </c>
      <c r="G6" s="20"/>
      <c r="H6" s="58" t="s">
        <v>52</v>
      </c>
      <c r="I6" s="58" t="s">
        <v>51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1"/>
      <c r="HO6" s="21"/>
      <c r="HP6" s="21"/>
      <c r="HQ6" s="21"/>
      <c r="HR6" s="21"/>
      <c r="HS6" s="21"/>
      <c r="HT6" s="21"/>
      <c r="HU6" s="21"/>
      <c r="HV6" s="22"/>
      <c r="HW6" s="22"/>
      <c r="HX6" s="22"/>
      <c r="HY6" s="22"/>
      <c r="HZ6" s="22"/>
      <c r="IA6" s="22"/>
      <c r="IB6" s="22"/>
      <c r="IC6" s="22"/>
      <c r="ID6" s="22"/>
      <c r="IE6" s="22"/>
    </row>
    <row r="7" spans="1:239">
      <c r="A7" s="31" t="s">
        <v>55</v>
      </c>
      <c r="B7" s="31" t="s">
        <v>46</v>
      </c>
      <c r="C7" s="31" t="s">
        <v>44</v>
      </c>
      <c r="D7" s="31" t="s">
        <v>29</v>
      </c>
      <c r="E7" s="32" t="s">
        <v>0</v>
      </c>
      <c r="F7" s="31" t="s">
        <v>30</v>
      </c>
      <c r="G7" s="20"/>
      <c r="H7" s="58" t="s">
        <v>60</v>
      </c>
      <c r="I7" s="58" t="s">
        <v>70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1"/>
      <c r="HW7" s="21"/>
      <c r="HX7" s="21"/>
      <c r="HY7" s="21"/>
      <c r="HZ7" s="21"/>
      <c r="IA7" s="21"/>
      <c r="IB7" s="21"/>
      <c r="IC7" s="21"/>
      <c r="ID7" s="22"/>
      <c r="IE7" s="22"/>
    </row>
    <row r="8" spans="1:239">
      <c r="A8" s="33" t="s">
        <v>48</v>
      </c>
      <c r="B8" s="34">
        <f>144000+75000+300000</f>
        <v>519000</v>
      </c>
      <c r="C8" s="35">
        <f>180000+260397</f>
        <v>440397</v>
      </c>
      <c r="D8" s="33">
        <f t="shared" ref="D8:D11" si="4">AVERAGE(B8:C8)</f>
        <v>479698.5</v>
      </c>
      <c r="E8" s="36">
        <v>0.5</v>
      </c>
      <c r="F8" s="37">
        <f t="shared" ref="F8:F10" si="5">E8*D8</f>
        <v>239849.25</v>
      </c>
      <c r="G8" s="20"/>
      <c r="H8" s="58" t="s">
        <v>57</v>
      </c>
      <c r="I8" s="58" t="s">
        <v>71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1"/>
      <c r="HW8" s="21"/>
      <c r="HX8" s="21"/>
      <c r="HY8" s="21"/>
      <c r="HZ8" s="21"/>
      <c r="IA8" s="21"/>
      <c r="IB8" s="21"/>
      <c r="IC8" s="21"/>
      <c r="ID8" s="22"/>
      <c r="IE8" s="22"/>
    </row>
    <row r="9" spans="1:239">
      <c r="A9" s="33" t="s">
        <v>56</v>
      </c>
      <c r="B9" s="34">
        <v>132800</v>
      </c>
      <c r="C9" s="35">
        <v>0</v>
      </c>
      <c r="D9" s="33">
        <f t="shared" si="4"/>
        <v>66400</v>
      </c>
      <c r="E9" s="36">
        <v>0</v>
      </c>
      <c r="F9" s="37">
        <f t="shared" si="5"/>
        <v>0</v>
      </c>
      <c r="G9" s="20"/>
      <c r="H9" s="58" t="s">
        <v>55</v>
      </c>
      <c r="I9" s="58" t="s">
        <v>72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1"/>
      <c r="HT9" s="21"/>
      <c r="HU9" s="21"/>
      <c r="HV9" s="21"/>
      <c r="HW9" s="21"/>
      <c r="HX9" s="21"/>
      <c r="HY9" s="21"/>
      <c r="HZ9" s="21"/>
      <c r="IA9" s="22"/>
      <c r="IB9" s="22"/>
      <c r="IC9" s="22"/>
      <c r="ID9" s="22"/>
      <c r="IE9" s="22"/>
    </row>
    <row r="10" spans="1:239">
      <c r="A10" s="33" t="s">
        <v>54</v>
      </c>
      <c r="B10" s="34">
        <f>424+90</f>
        <v>514</v>
      </c>
      <c r="C10" s="35">
        <f>877+357+12158</f>
        <v>13392</v>
      </c>
      <c r="D10" s="33">
        <f t="shared" si="4"/>
        <v>6953</v>
      </c>
      <c r="E10" s="36">
        <v>0</v>
      </c>
      <c r="F10" s="37">
        <f t="shared" si="5"/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1"/>
      <c r="HO10" s="21"/>
      <c r="HP10" s="21"/>
      <c r="HQ10" s="21"/>
      <c r="HR10" s="21"/>
      <c r="HS10" s="21"/>
      <c r="HT10" s="21"/>
      <c r="HU10" s="21"/>
      <c r="HV10" s="22"/>
      <c r="HW10" s="22"/>
      <c r="HX10" s="22"/>
      <c r="HY10" s="22"/>
      <c r="HZ10" s="22"/>
      <c r="IA10" s="22"/>
      <c r="IB10" s="22"/>
      <c r="IC10" s="22"/>
      <c r="ID10" s="22"/>
      <c r="IE10" s="22"/>
    </row>
    <row r="11" spans="1:239">
      <c r="A11" s="33" t="s">
        <v>31</v>
      </c>
      <c r="B11" s="34">
        <v>0</v>
      </c>
      <c r="C11" s="35">
        <v>-1563</v>
      </c>
      <c r="D11" s="33">
        <f t="shared" si="4"/>
        <v>-781.5</v>
      </c>
      <c r="E11" s="36">
        <v>1</v>
      </c>
      <c r="F11" s="37">
        <f>E11*D11</f>
        <v>-781.5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1"/>
      <c r="HO11" s="21"/>
      <c r="HP11" s="21"/>
      <c r="HQ11" s="21"/>
      <c r="HR11" s="21"/>
      <c r="HS11" s="21"/>
      <c r="HT11" s="21"/>
      <c r="HU11" s="21"/>
      <c r="HV11" s="22"/>
      <c r="HW11" s="22"/>
      <c r="HX11" s="22"/>
      <c r="HY11" s="22"/>
      <c r="HZ11" s="22"/>
      <c r="IA11" s="22"/>
      <c r="IB11" s="22"/>
      <c r="IC11" s="22"/>
      <c r="ID11" s="22"/>
      <c r="IE11" s="22"/>
    </row>
    <row r="12" spans="1:239">
      <c r="A12" s="31" t="s">
        <v>57</v>
      </c>
      <c r="B12" s="31" t="s">
        <v>46</v>
      </c>
      <c r="C12" s="31" t="s">
        <v>44</v>
      </c>
      <c r="D12" s="31" t="s">
        <v>29</v>
      </c>
      <c r="E12" s="32" t="s">
        <v>0</v>
      </c>
      <c r="F12" s="31" t="s">
        <v>30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1"/>
      <c r="HW12" s="21"/>
      <c r="HX12" s="21"/>
      <c r="HY12" s="21"/>
      <c r="HZ12" s="21"/>
      <c r="IA12" s="21"/>
      <c r="IB12" s="21"/>
      <c r="IC12" s="21"/>
      <c r="ID12" s="22"/>
      <c r="IE12" s="22"/>
    </row>
    <row r="13" spans="1:239">
      <c r="A13" s="33" t="s">
        <v>58</v>
      </c>
      <c r="B13" s="34">
        <v>185000</v>
      </c>
      <c r="C13" s="35">
        <v>182500</v>
      </c>
      <c r="D13" s="33">
        <f t="shared" ref="D13:D15" si="6">AVERAGE(B13:C13)</f>
        <v>183750</v>
      </c>
      <c r="E13" s="36">
        <v>0.5</v>
      </c>
      <c r="F13" s="37">
        <f t="shared" ref="F13:F14" si="7">E13*D13</f>
        <v>91875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1"/>
      <c r="HW13" s="21"/>
      <c r="HX13" s="21"/>
      <c r="HY13" s="21"/>
      <c r="HZ13" s="21"/>
      <c r="IA13" s="21"/>
      <c r="IB13" s="21"/>
      <c r="IC13" s="21"/>
      <c r="ID13" s="22"/>
      <c r="IE13" s="22"/>
    </row>
    <row r="14" spans="1:239">
      <c r="A14" s="33" t="s">
        <v>54</v>
      </c>
      <c r="B14" s="34">
        <v>0</v>
      </c>
      <c r="C14" s="35">
        <f>334+715</f>
        <v>1049</v>
      </c>
      <c r="D14" s="33">
        <f t="shared" si="6"/>
        <v>524.5</v>
      </c>
      <c r="E14" s="36">
        <v>0</v>
      </c>
      <c r="F14" s="37">
        <f t="shared" si="7"/>
        <v>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1"/>
      <c r="HO14" s="21"/>
      <c r="HP14" s="21"/>
      <c r="HQ14" s="21"/>
      <c r="HR14" s="21"/>
      <c r="HS14" s="21"/>
      <c r="HT14" s="21"/>
      <c r="HU14" s="21"/>
      <c r="HV14" s="22"/>
      <c r="HW14" s="22"/>
      <c r="HX14" s="22"/>
      <c r="HY14" s="22"/>
      <c r="HZ14" s="22"/>
      <c r="IA14" s="22"/>
      <c r="IB14" s="22"/>
      <c r="IC14" s="22"/>
      <c r="ID14" s="22"/>
      <c r="IE14" s="22"/>
    </row>
    <row r="15" spans="1:239">
      <c r="A15" s="33" t="s">
        <v>31</v>
      </c>
      <c r="B15" s="34">
        <v>0</v>
      </c>
      <c r="C15" s="35">
        <v>-880</v>
      </c>
      <c r="D15" s="33">
        <f t="shared" si="6"/>
        <v>-440</v>
      </c>
      <c r="E15" s="36">
        <v>1</v>
      </c>
      <c r="F15" s="37">
        <f>E15*D15</f>
        <v>-440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1"/>
      <c r="HO15" s="21"/>
      <c r="HP15" s="21"/>
      <c r="HQ15" s="21"/>
      <c r="HR15" s="21"/>
      <c r="HS15" s="21"/>
      <c r="HT15" s="21"/>
      <c r="HU15" s="21"/>
      <c r="HV15" s="22"/>
      <c r="HW15" s="22"/>
      <c r="HX15" s="22"/>
      <c r="HY15" s="22"/>
      <c r="HZ15" s="22"/>
      <c r="IA15" s="22"/>
      <c r="IB15" s="22"/>
      <c r="IC15" s="22"/>
      <c r="ID15" s="22"/>
      <c r="IE15" s="22"/>
    </row>
    <row r="16" spans="1:239" ht="10.5" customHeight="1">
      <c r="A16" s="38" t="s">
        <v>32</v>
      </c>
      <c r="B16" s="39"/>
      <c r="C16" s="39"/>
      <c r="D16" s="39"/>
      <c r="E16" s="39"/>
      <c r="F16" s="40">
        <f>+SUM(F3:F15)</f>
        <v>822688.25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1"/>
      <c r="HS16" s="21"/>
      <c r="HT16" s="21"/>
      <c r="HU16" s="21"/>
      <c r="HV16" s="21"/>
      <c r="HW16" s="21"/>
      <c r="HX16" s="21"/>
      <c r="HY16" s="21"/>
      <c r="HZ16" s="22"/>
      <c r="IA16" s="22"/>
      <c r="IB16" s="22"/>
      <c r="IC16" s="22"/>
      <c r="ID16" s="22"/>
      <c r="IE16" s="22"/>
    </row>
    <row r="17" spans="1:239">
      <c r="A17" s="41" t="s">
        <v>33</v>
      </c>
      <c r="B17" s="42"/>
      <c r="C17" s="42"/>
      <c r="D17" s="42"/>
      <c r="E17" s="42"/>
      <c r="F17" s="40">
        <f>F16/12</f>
        <v>68557.354166666672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1"/>
      <c r="HS17" s="21"/>
      <c r="HT17" s="21"/>
      <c r="HU17" s="21"/>
      <c r="HV17" s="21"/>
      <c r="HW17" s="21"/>
      <c r="HX17" s="21"/>
      <c r="HY17" s="21"/>
      <c r="HZ17" s="22"/>
      <c r="IA17" s="22"/>
      <c r="IB17" s="22"/>
      <c r="IC17" s="22"/>
      <c r="ID17" s="22"/>
      <c r="IE17" s="22"/>
    </row>
    <row r="18" spans="1:239">
      <c r="A18" s="41" t="s">
        <v>34</v>
      </c>
      <c r="B18" s="42"/>
      <c r="C18" s="42"/>
      <c r="D18" s="42"/>
      <c r="E18" s="42"/>
      <c r="F18" s="37">
        <f>RTR!M3</f>
        <v>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1"/>
      <c r="HX18" s="21"/>
      <c r="HY18" s="21"/>
      <c r="HZ18" s="21"/>
      <c r="IA18" s="21"/>
      <c r="IB18" s="21"/>
      <c r="IC18" s="21"/>
      <c r="ID18" s="21"/>
      <c r="IE18" s="22"/>
    </row>
    <row r="19" spans="1:239">
      <c r="A19" s="41" t="s">
        <v>45</v>
      </c>
      <c r="B19" s="41"/>
      <c r="C19" s="41"/>
      <c r="D19" s="41"/>
      <c r="E19" s="41"/>
      <c r="F19" s="43">
        <v>1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1"/>
      <c r="HX19" s="21"/>
      <c r="HY19" s="21"/>
      <c r="HZ19" s="21"/>
      <c r="IA19" s="21"/>
      <c r="IB19" s="21"/>
      <c r="IC19" s="21"/>
      <c r="ID19" s="21"/>
      <c r="IE19" s="22"/>
    </row>
    <row r="20" spans="1:239">
      <c r="A20" s="41" t="s">
        <v>35</v>
      </c>
      <c r="B20" s="42"/>
      <c r="C20" s="42"/>
      <c r="D20" s="42"/>
      <c r="E20" s="42"/>
      <c r="F20" s="31">
        <f>(F17*F19)-F18</f>
        <v>68557.354166666672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1"/>
      <c r="HX20" s="21"/>
      <c r="HY20" s="21"/>
      <c r="HZ20" s="21"/>
      <c r="IA20" s="21"/>
      <c r="IB20" s="21"/>
      <c r="IC20" s="21"/>
      <c r="ID20" s="21"/>
      <c r="IE20" s="22"/>
    </row>
    <row r="21" spans="1:239">
      <c r="A21" s="41" t="s">
        <v>36</v>
      </c>
      <c r="B21" s="42"/>
      <c r="C21" s="42"/>
      <c r="D21" s="42"/>
      <c r="E21" s="42"/>
      <c r="F21" s="41">
        <v>180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1"/>
      <c r="HX21" s="21"/>
      <c r="HY21" s="21"/>
      <c r="HZ21" s="21"/>
      <c r="IA21" s="21"/>
      <c r="IB21" s="21"/>
      <c r="IC21" s="21"/>
      <c r="ID21" s="21"/>
      <c r="IE21" s="22"/>
    </row>
    <row r="22" spans="1:239" ht="10.5" customHeight="1">
      <c r="A22" s="41" t="s">
        <v>37</v>
      </c>
      <c r="B22" s="42"/>
      <c r="C22" s="42"/>
      <c r="D22" s="42"/>
      <c r="E22" s="42"/>
      <c r="F22" s="43">
        <v>9.5000000000000001E-2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1"/>
      <c r="HX22" s="21"/>
      <c r="HY22" s="21"/>
      <c r="HZ22" s="21"/>
      <c r="IA22" s="21"/>
      <c r="IB22" s="21"/>
      <c r="IC22" s="21"/>
      <c r="ID22" s="21"/>
      <c r="IE22" s="22"/>
    </row>
    <row r="23" spans="1:239">
      <c r="A23" s="41" t="s">
        <v>38</v>
      </c>
      <c r="B23" s="42"/>
      <c r="C23" s="42"/>
      <c r="D23" s="42"/>
      <c r="E23" s="42"/>
      <c r="F23" s="44">
        <f>PMT(F22/12,F21,-100000)</f>
        <v>1044.2246828637926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1"/>
      <c r="HX23" s="21"/>
      <c r="HY23" s="21"/>
      <c r="HZ23" s="21"/>
      <c r="IA23" s="21"/>
      <c r="IB23" s="21"/>
      <c r="IC23" s="21"/>
      <c r="ID23" s="21"/>
      <c r="IE23" s="22"/>
    </row>
    <row r="24" spans="1:239">
      <c r="A24" s="41" t="s">
        <v>39</v>
      </c>
      <c r="B24" s="42"/>
      <c r="C24" s="42"/>
      <c r="D24" s="42"/>
      <c r="E24" s="42"/>
      <c r="F24" s="45">
        <f>F20/F23</f>
        <v>65.653834171634117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1"/>
      <c r="HX24" s="21"/>
      <c r="HY24" s="21"/>
      <c r="HZ24" s="21"/>
      <c r="IA24" s="21"/>
      <c r="IB24" s="21"/>
      <c r="IC24" s="21"/>
      <c r="ID24" s="21"/>
      <c r="IE24" s="22"/>
    </row>
  </sheetData>
  <sheetProtection selectLockedCells="1" selectUnlockedCells="1"/>
  <mergeCells count="1">
    <mergeCell ref="B1:C1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O12"/>
  <sheetViews>
    <sheetView zoomScale="136" zoomScaleNormal="136" workbookViewId="0">
      <selection activeCell="M6" sqref="M6"/>
    </sheetView>
  </sheetViews>
  <sheetFormatPr defaultColWidth="22.140625" defaultRowHeight="8.25" customHeight="1"/>
  <cols>
    <col min="1" max="1" width="5.7109375" style="26" bestFit="1" customWidth="1"/>
    <col min="2" max="2" width="15.28515625" style="26" bestFit="1" customWidth="1"/>
    <col min="3" max="3" width="12.42578125" style="26" bestFit="1" customWidth="1"/>
    <col min="4" max="4" width="9.28515625" style="26" bestFit="1" customWidth="1"/>
    <col min="5" max="5" width="9.140625" style="26" bestFit="1" customWidth="1"/>
    <col min="6" max="6" width="9.7109375" style="26" bestFit="1" customWidth="1"/>
    <col min="7" max="7" width="12" style="26" bestFit="1" customWidth="1"/>
    <col min="8" max="8" width="7" style="26" bestFit="1" customWidth="1"/>
    <col min="9" max="9" width="5.85546875" style="26" bestFit="1" customWidth="1"/>
    <col min="10" max="10" width="7" style="26" bestFit="1" customWidth="1"/>
    <col min="11" max="11" width="6.28515625" style="26" bestFit="1" customWidth="1"/>
    <col min="12" max="12" width="7.140625" style="26" bestFit="1" customWidth="1"/>
    <col min="13" max="13" width="11.85546875" style="26" bestFit="1" customWidth="1"/>
    <col min="14" max="14" width="9.42578125" style="26" bestFit="1" customWidth="1"/>
    <col min="15" max="249" width="22.140625" style="26"/>
    <col min="250" max="16384" width="22.140625" style="27"/>
  </cols>
  <sheetData>
    <row r="1" spans="1:249" ht="12">
      <c r="A1" s="47" t="s">
        <v>1</v>
      </c>
      <c r="B1" s="47" t="s">
        <v>2</v>
      </c>
      <c r="C1" s="47" t="s">
        <v>3</v>
      </c>
      <c r="D1" s="47" t="s">
        <v>4</v>
      </c>
      <c r="E1" s="47" t="s">
        <v>5</v>
      </c>
      <c r="F1" s="47" t="s">
        <v>47</v>
      </c>
      <c r="G1" s="47" t="s">
        <v>49</v>
      </c>
      <c r="H1" s="47" t="s">
        <v>62</v>
      </c>
      <c r="I1" s="47" t="s">
        <v>63</v>
      </c>
      <c r="J1" s="47" t="s">
        <v>64</v>
      </c>
      <c r="K1" s="47" t="s">
        <v>65</v>
      </c>
      <c r="L1" s="47" t="s">
        <v>6</v>
      </c>
      <c r="M1" s="47" t="s">
        <v>42</v>
      </c>
      <c r="IO1" s="27"/>
    </row>
    <row r="2" spans="1:249" s="29" customFormat="1" ht="12">
      <c r="A2" s="48">
        <v>1</v>
      </c>
      <c r="B2" s="49" t="s">
        <v>59</v>
      </c>
      <c r="C2" s="48" t="s">
        <v>60</v>
      </c>
      <c r="D2" s="48" t="s">
        <v>61</v>
      </c>
      <c r="E2" s="50">
        <v>4300000</v>
      </c>
      <c r="F2" s="49" t="s">
        <v>50</v>
      </c>
      <c r="G2" s="51">
        <v>43926</v>
      </c>
      <c r="H2" s="49">
        <v>4310275</v>
      </c>
      <c r="I2" s="49">
        <v>132</v>
      </c>
      <c r="J2" s="49">
        <v>13</v>
      </c>
      <c r="K2" s="49">
        <f>132-13</f>
        <v>119</v>
      </c>
      <c r="L2" s="49">
        <v>62191</v>
      </c>
      <c r="M2" s="49" t="s">
        <v>66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</row>
    <row r="3" spans="1:249" s="29" customFormat="1" ht="12">
      <c r="A3" s="52"/>
      <c r="B3" s="53"/>
      <c r="C3" s="54"/>
      <c r="D3" s="54"/>
      <c r="E3" s="55"/>
      <c r="F3" s="53"/>
      <c r="G3" s="56"/>
      <c r="H3" s="56"/>
      <c r="I3" s="56"/>
      <c r="J3" s="56"/>
      <c r="K3" s="56"/>
      <c r="L3" s="57"/>
      <c r="M3" s="49">
        <f>SUMIF(M2:M2, "Y",L2:L2)</f>
        <v>0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</row>
    <row r="4" spans="1:249" ht="11.25">
      <c r="IO4" s="27"/>
    </row>
    <row r="5" spans="1:249" ht="8.25" customHeight="1">
      <c r="IO5" s="27"/>
    </row>
    <row r="6" spans="1:249" ht="8.25" customHeight="1">
      <c r="IO6" s="27"/>
    </row>
    <row r="7" spans="1:249" ht="8.25" customHeight="1">
      <c r="IO7" s="27"/>
    </row>
    <row r="8" spans="1:249" ht="8.25" customHeight="1">
      <c r="IO8" s="27"/>
    </row>
    <row r="9" spans="1:249" ht="8.25" customHeight="1">
      <c r="IO9" s="27"/>
    </row>
    <row r="10" spans="1:249" ht="8.25" customHeight="1">
      <c r="IO10" s="27"/>
    </row>
    <row r="11" spans="1:249" ht="8.25" customHeight="1">
      <c r="IO11" s="27"/>
    </row>
    <row r="12" spans="1:249" ht="8.25" customHeight="1">
      <c r="IO12" s="27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0" t="s">
        <v>7</v>
      </c>
      <c r="B1" s="60"/>
      <c r="C1" s="2"/>
    </row>
    <row r="2" spans="1:6" ht="14.25" customHeight="1">
      <c r="A2" s="60" t="s">
        <v>8</v>
      </c>
      <c r="B2" s="60"/>
      <c r="C2" s="2"/>
    </row>
    <row r="5" spans="1:6" ht="30">
      <c r="A5" s="3" t="s">
        <v>1</v>
      </c>
      <c r="B5" s="4" t="s">
        <v>9</v>
      </c>
      <c r="C5" s="4" t="s">
        <v>10</v>
      </c>
      <c r="D5" s="5" t="s">
        <v>11</v>
      </c>
      <c r="E5" s="1" t="s">
        <v>12</v>
      </c>
      <c r="F5" s="1" t="s">
        <v>13</v>
      </c>
    </row>
    <row r="6" spans="1:6" ht="42.75">
      <c r="A6" s="6">
        <v>1</v>
      </c>
      <c r="B6" s="7" t="s">
        <v>14</v>
      </c>
      <c r="C6" s="8" t="s">
        <v>15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16</v>
      </c>
      <c r="C7" s="8" t="s">
        <v>17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18</v>
      </c>
      <c r="C8" s="8" t="s">
        <v>19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20</v>
      </c>
      <c r="C9" s="12" t="s">
        <v>21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22</v>
      </c>
      <c r="C10" s="8" t="s">
        <v>23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24</v>
      </c>
      <c r="C11" s="14" t="s">
        <v>25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26</v>
      </c>
      <c r="C12" s="15" t="s">
        <v>27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28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Samsung</cp:lastModifiedBy>
  <cp:lastPrinted>2019-12-17T06:39:04Z</cp:lastPrinted>
  <dcterms:created xsi:type="dcterms:W3CDTF">2015-09-25T09:25:31Z</dcterms:created>
  <dcterms:modified xsi:type="dcterms:W3CDTF">2021-06-26T08:19:10Z</dcterms:modified>
</cp:coreProperties>
</file>