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490" windowHeight="7755"/>
  </bookViews>
  <sheets>
    <sheet name="Eligibility" sheetId="1" r:id="rId1"/>
    <sheet name="RTR" sheetId="2" r:id="rId2"/>
    <sheet name="Sheet1" sheetId="5" state="hidden" r:id="rId3"/>
    <sheet name="Sales" sheetId="6" r:id="rId4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" i="2"/>
  <c r="D25" i="1"/>
  <c r="D26"/>
  <c r="D27"/>
  <c r="D28"/>
  <c r="D24"/>
  <c r="D19"/>
  <c r="D20"/>
  <c r="D21"/>
  <c r="D22"/>
  <c r="D18"/>
  <c r="D14"/>
  <c r="D15"/>
  <c r="D16"/>
  <c r="D13"/>
  <c r="D10"/>
  <c r="D11"/>
  <c r="D9"/>
  <c r="D4"/>
  <c r="D5"/>
  <c r="D6"/>
  <c r="D7"/>
  <c r="D3"/>
  <c r="H21" i="6"/>
  <c r="G21"/>
  <c r="H12"/>
  <c r="H17"/>
  <c r="G17"/>
  <c r="H7"/>
  <c r="F13"/>
  <c r="G12"/>
  <c r="G13" s="1"/>
  <c r="F8"/>
  <c r="G7"/>
  <c r="G8" s="1"/>
  <c r="C20" i="1" l="1"/>
  <c r="F22"/>
  <c r="F21"/>
  <c r="B20"/>
  <c r="F19"/>
  <c r="F18"/>
  <c r="F14"/>
  <c r="F20" l="1"/>
  <c r="F25"/>
  <c r="F16"/>
  <c r="F15"/>
  <c r="F13"/>
  <c r="F24"/>
  <c r="J2" i="2"/>
  <c r="F28" i="1" l="1"/>
  <c r="F27"/>
  <c r="F26"/>
  <c r="F9"/>
  <c r="F10"/>
  <c r="F5" l="1"/>
  <c r="F6"/>
  <c r="F11" l="1"/>
  <c r="F3" l="1"/>
  <c r="F4"/>
  <c r="F29" s="1"/>
  <c r="F7"/>
  <c r="E13" i="5"/>
  <c r="F12"/>
  <c r="F11"/>
  <c r="F10"/>
  <c r="F9"/>
  <c r="F13" s="1"/>
  <c r="F8"/>
  <c r="F7"/>
  <c r="F6"/>
  <c r="F31" i="1"/>
  <c r="F36"/>
  <c r="F30" l="1"/>
  <c r="F33" s="1"/>
  <c r="F37" s="1"/>
</calcChain>
</file>

<file path=xl/sharedStrings.xml><?xml version="1.0" encoding="utf-8"?>
<sst xmlns="http://schemas.openxmlformats.org/spreadsheetml/2006/main" count="153" uniqueCount="101">
  <si>
    <t>2018-19</t>
  </si>
  <si>
    <t xml:space="preserve">Average    </t>
  </si>
  <si>
    <t>Eligibility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</si>
  <si>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</si>
  <si>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</si>
  <si>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</si>
  <si>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</si>
  <si>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</si>
  <si>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</si>
  <si>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</si>
  <si>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</si>
  <si>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</si>
  <si>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</si>
  <si>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Sr. No.</t>
  </si>
  <si>
    <t>LAN</t>
  </si>
  <si>
    <t>Customer Name</t>
  </si>
  <si>
    <t>Bank Name</t>
  </si>
  <si>
    <t>Type</t>
  </si>
  <si>
    <t>Loan Amt</t>
  </si>
  <si>
    <t>Tenure</t>
  </si>
  <si>
    <t>Inst. Paid</t>
  </si>
  <si>
    <t>Inst. Bal</t>
  </si>
  <si>
    <t>EMI Amt</t>
  </si>
  <si>
    <t>EMI Considered</t>
  </si>
  <si>
    <t>y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</si>
  <si>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</si>
  <si>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</si>
  <si>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</si>
  <si>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</si>
  <si>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</si>
  <si>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</si>
  <si>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</si>
  <si>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</si>
  <si>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</si>
  <si>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</si>
  <si>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rPr>
        <sz val="11"/>
        <rFont val="Zurich BT"/>
        <charset val="134"/>
      </rPr>
      <t>Net profit of &gt; =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- 10                                Net profit of &lt; 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</si>
  <si>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</si>
  <si>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</si>
  <si>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</si>
  <si>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</si>
  <si>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</si>
  <si>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</si>
  <si>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</si>
  <si>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</si>
  <si>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</si>
  <si>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</si>
  <si>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</si>
  <si>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>2019-20</t>
  </si>
  <si>
    <t>Net Profit</t>
  </si>
  <si>
    <t>Depreciation</t>
  </si>
  <si>
    <t>Income From Other Sources</t>
  </si>
  <si>
    <t xml:space="preserve">Income From House Property </t>
  </si>
  <si>
    <t xml:space="preserve">KHANNA CREATIONS </t>
  </si>
  <si>
    <t>Tarun khanna</t>
  </si>
  <si>
    <t>Aditi Khanna</t>
  </si>
  <si>
    <t>ICICI</t>
  </si>
  <si>
    <t>Saroj Bala</t>
  </si>
  <si>
    <t>Kasturi Lal Khanna</t>
  </si>
  <si>
    <t xml:space="preserve">Max FOIR     </t>
  </si>
  <si>
    <t>Bank Interest</t>
  </si>
  <si>
    <t>Aditi Khanna (Khanna Creation )</t>
  </si>
  <si>
    <t>Rental Agreement pending to Check</t>
  </si>
  <si>
    <t>HDFC Loan</t>
  </si>
  <si>
    <t>Punam Traders(Poonam Khanna )</t>
  </si>
  <si>
    <t>Shiva jee Textiles( Rajesh khanna)</t>
  </si>
  <si>
    <t>Interest</t>
  </si>
  <si>
    <t xml:space="preserve">ICICI </t>
  </si>
  <si>
    <t>Shree Vastra ( Rajesh khanna)</t>
  </si>
  <si>
    <t xml:space="preserve">HDFC Ltd </t>
  </si>
  <si>
    <t>Depriciation</t>
  </si>
  <si>
    <t>Rental Agreement pending to Check &amp; Shree Vastra</t>
  </si>
  <si>
    <t>Khanna Creation ( Aditi Khanna W/o Tarun Khanna)</t>
  </si>
  <si>
    <t>As on 18</t>
  </si>
  <si>
    <t>As On 19</t>
  </si>
  <si>
    <t>As on 20  ( As Per GST-3B )</t>
  </si>
  <si>
    <t>↑∕↓</t>
  </si>
  <si>
    <t>.</t>
  </si>
  <si>
    <t>Shiva Jee Textiles ( Rajesh Khanna)</t>
  </si>
  <si>
    <t>Shri Vastra  ( Rajesh Khanna)</t>
  </si>
  <si>
    <t xml:space="preserve">As on 20  </t>
  </si>
  <si>
    <t>Poonam trader( Poonam)</t>
  </si>
  <si>
    <t>Colletreal</t>
  </si>
  <si>
    <t xml:space="preserve">Commercial Property SCO no 34 AC Mkt , Ludhiana </t>
  </si>
  <si>
    <t>Yes Bank</t>
  </si>
  <si>
    <t>110 s.z.</t>
  </si>
  <si>
    <t xml:space="preserve">Commercial Property SCO no 35 AC Mkt , Ludhiana </t>
  </si>
  <si>
    <t xml:space="preserve">Commercial Property SCO no 69 A  AC Mkt , Ludhiana </t>
  </si>
  <si>
    <t>Bifurcation Pending</t>
  </si>
  <si>
    <t>LBLUD00004384554</t>
  </si>
  <si>
    <t>Lap</t>
  </si>
  <si>
    <t>Loan Start Date</t>
  </si>
  <si>
    <t>HDFC Ltd</t>
  </si>
  <si>
    <t>Home Equity</t>
  </si>
  <si>
    <t>n</t>
  </si>
  <si>
    <t>Till Sept /20</t>
  </si>
  <si>
    <t>Till Oct /20</t>
  </si>
  <si>
    <t xml:space="preserve">Shop no. 147 c AC mkt , Ludhiana </t>
  </si>
  <si>
    <t>ICICI Bank</t>
  </si>
  <si>
    <t>6.4 s.z.</t>
  </si>
  <si>
    <t xml:space="preserve">Shop no. 70 A AC mkt , Ludhiana </t>
  </si>
  <si>
    <t>to be Release</t>
  </si>
</sst>
</file>

<file path=xl/styles.xml><?xml version="1.0" encoding="utf-8"?>
<styleSheet xmlns="http://schemas.openxmlformats.org/spreadsheetml/2006/main">
  <numFmts count="6">
    <numFmt numFmtId="41" formatCode="_(* #,##0_);_(* \(#,##0\);_(* &quot;-&quot;_);_(@_)"/>
    <numFmt numFmtId="164" formatCode="0\ ;&quot; (&quot;0\);&quot; -&quot;#\ ;@\ "/>
    <numFmt numFmtId="165" formatCode="#,##0.00\ ;&quot; (&quot;#,##0.00\);&quot; -&quot;#\ ;@\ "/>
    <numFmt numFmtId="166" formatCode="0\ ;\(0\)"/>
    <numFmt numFmtId="167" formatCode="#,###"/>
    <numFmt numFmtId="168" formatCode="[$-409]d\-mmm\-yy;@"/>
  </numFmts>
  <fonts count="22">
    <font>
      <sz val="10"/>
      <name val="Arial"/>
      <charset val="134"/>
    </font>
    <font>
      <sz val="11"/>
      <color theme="1"/>
      <name val="Calibri"/>
      <family val="2"/>
      <scheme val="minor"/>
    </font>
    <font>
      <b/>
      <sz val="11"/>
      <color indexed="9"/>
      <name val="Zurich BT"/>
      <charset val="134"/>
    </font>
    <font>
      <b/>
      <sz val="10"/>
      <color indexed="9"/>
      <name val="Arial"/>
      <family val="2"/>
    </font>
    <font>
      <sz val="11"/>
      <name val="Zurich BT"/>
      <charset val="134"/>
    </font>
    <font>
      <sz val="11"/>
      <name val="Arial"/>
      <family val="2"/>
    </font>
    <font>
      <sz val="10"/>
      <name val="Arial1"/>
      <charset val="134"/>
    </font>
    <font>
      <sz val="11"/>
      <color theme="1"/>
      <name val="Calibri"/>
      <family val="2"/>
      <scheme val="minor"/>
    </font>
    <font>
      <sz val="11"/>
      <name val="Rupee Foradian"/>
      <charset val="134"/>
    </font>
    <font>
      <sz val="10"/>
      <name val="Arial"/>
      <family val="2"/>
    </font>
    <font>
      <b/>
      <sz val="10.5"/>
      <name val="Cambria"/>
      <family val="1"/>
      <scheme val="major"/>
    </font>
    <font>
      <sz val="10.5"/>
      <name val="Cambria"/>
      <family val="1"/>
      <scheme val="major"/>
    </font>
    <font>
      <b/>
      <sz val="10.5"/>
      <color indexed="8"/>
      <name val="Cambria"/>
      <family val="1"/>
      <scheme val="major"/>
    </font>
    <font>
      <sz val="10.5"/>
      <color indexed="8"/>
      <name val="Cambria"/>
      <family val="1"/>
      <scheme val="major"/>
    </font>
    <font>
      <sz val="11"/>
      <color indexed="8"/>
      <name val="Calibri"/>
      <family val="2"/>
    </font>
    <font>
      <b/>
      <sz val="9"/>
      <name val="Cambria"/>
      <family val="1"/>
      <scheme val="major"/>
    </font>
    <font>
      <sz val="9"/>
      <name val="Cambria"/>
      <family val="1"/>
      <scheme val="major"/>
    </font>
    <font>
      <sz val="9"/>
      <color rgb="FFFF0000"/>
      <name val="Cambria"/>
      <family val="1"/>
      <scheme val="maj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.5"/>
      <color rgb="FFFF0000"/>
      <name val="Cambria"/>
      <family val="1"/>
      <scheme val="major"/>
    </font>
    <font>
      <sz val="11"/>
      <color rgb="FF0061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64"/>
      </patternFill>
    </fill>
    <fill>
      <patternFill patternType="solid">
        <fgColor indexed="47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 tint="-0.249977111117893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5"/>
      </patternFill>
    </fill>
  </fills>
  <borders count="6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165" fontId="9" fillId="0" borderId="0" applyFill="0" applyAlignment="0" applyProtection="0"/>
    <xf numFmtId="9" fontId="9" fillId="0" borderId="0" applyFill="0" applyBorder="0" applyAlignment="0" applyProtection="0"/>
    <xf numFmtId="0" fontId="9" fillId="0" borderId="0"/>
    <xf numFmtId="0" fontId="7" fillId="0" borderId="0"/>
    <xf numFmtId="165" fontId="6" fillId="0" borderId="0" applyBorder="0" applyProtection="0"/>
    <xf numFmtId="0" fontId="14" fillId="0" borderId="0"/>
    <xf numFmtId="0" fontId="21" fillId="11" borderId="0" applyNumberFormat="0" applyBorder="0" applyAlignment="0" applyProtection="0"/>
    <xf numFmtId="0" fontId="1" fillId="12" borderId="0" applyNumberFormat="0" applyBorder="0" applyAlignment="0" applyProtection="0"/>
  </cellStyleXfs>
  <cellXfs count="74">
    <xf numFmtId="0" fontId="0" fillId="0" borderId="0" xfId="0"/>
    <xf numFmtId="0" fontId="2" fillId="2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3" fillId="2" borderId="1" xfId="0" applyFont="1" applyFill="1" applyBorder="1" applyAlignment="1" applyProtection="1">
      <alignment vertical="top" wrapText="1"/>
      <protection hidden="1"/>
    </xf>
    <xf numFmtId="0" fontId="2" fillId="2" borderId="1" xfId="0" applyFont="1" applyFill="1" applyBorder="1" applyAlignment="1" applyProtection="1">
      <alignment vertical="top" wrapText="1"/>
      <protection hidden="1"/>
    </xf>
    <xf numFmtId="0" fontId="2" fillId="2" borderId="1" xfId="0" applyFont="1" applyFill="1" applyBorder="1" applyAlignment="1" applyProtection="1">
      <alignment horizontal="center" vertical="top" wrapText="1"/>
      <protection locked="0" hidden="1"/>
    </xf>
    <xf numFmtId="0" fontId="4" fillId="0" borderId="1" xfId="0" applyFont="1" applyBorder="1" applyAlignment="1" applyProtection="1">
      <alignment vertical="top" wrapText="1"/>
      <protection hidden="1"/>
    </xf>
    <xf numFmtId="0" fontId="4" fillId="0" borderId="1" xfId="0" applyFont="1" applyBorder="1" applyAlignment="1">
      <alignment horizontal="justify" vertical="top"/>
    </xf>
    <xf numFmtId="0" fontId="4" fillId="0" borderId="1" xfId="0" applyFont="1" applyBorder="1" applyAlignment="1">
      <alignment horizontal="left" vertical="top" wrapText="1"/>
    </xf>
    <xf numFmtId="0" fontId="4" fillId="0" borderId="1" xfId="0" applyNumberFormat="1" applyFont="1" applyBorder="1" applyAlignment="1" applyProtection="1">
      <alignment horizontal="left" vertical="top" wrapText="1"/>
      <protection locked="0"/>
    </xf>
    <xf numFmtId="10" fontId="4" fillId="0" borderId="1" xfId="0" applyNumberFormat="1" applyFont="1" applyBorder="1" applyAlignment="1">
      <alignment horizontal="left" vertical="top" wrapText="1"/>
    </xf>
    <xf numFmtId="0" fontId="4" fillId="0" borderId="1" xfId="0" applyNumberFormat="1" applyFont="1" applyBorder="1" applyAlignment="1" applyProtection="1">
      <alignment horizontal="left" vertical="top"/>
      <protection locked="0"/>
    </xf>
    <xf numFmtId="0" fontId="4" fillId="0" borderId="1" xfId="0" applyFont="1" applyBorder="1" applyAlignment="1">
      <alignment horizontal="justify" vertical="top" wrapText="1"/>
    </xf>
    <xf numFmtId="0" fontId="4" fillId="0" borderId="1" xfId="0" applyFont="1" applyFill="1" applyBorder="1" applyAlignment="1" applyProtection="1">
      <alignment vertical="top" wrapText="1"/>
      <protection hidden="1"/>
    </xf>
    <xf numFmtId="0" fontId="5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3" fillId="3" borderId="1" xfId="0" applyFont="1" applyFill="1" applyBorder="1" applyAlignment="1" applyProtection="1">
      <alignment vertical="top" wrapText="1"/>
      <protection hidden="1"/>
    </xf>
    <xf numFmtId="0" fontId="2" fillId="3" borderId="1" xfId="0" applyFont="1" applyFill="1" applyBorder="1" applyAlignment="1" applyProtection="1">
      <alignment vertical="top" wrapText="1"/>
      <protection hidden="1"/>
    </xf>
    <xf numFmtId="0" fontId="2" fillId="3" borderId="1" xfId="2" applyNumberFormat="1" applyFont="1" applyFill="1" applyBorder="1" applyAlignment="1" applyProtection="1">
      <alignment horizontal="left" vertical="top" wrapText="1"/>
      <protection locked="0" hidden="1"/>
    </xf>
    <xf numFmtId="10" fontId="2" fillId="3" borderId="1" xfId="2" applyNumberFormat="1" applyFont="1" applyFill="1" applyBorder="1" applyAlignment="1" applyProtection="1">
      <alignment horizontal="left" vertical="top" wrapText="1"/>
      <protection hidden="1"/>
    </xf>
    <xf numFmtId="0" fontId="11" fillId="0" borderId="0" xfId="0" applyFont="1" applyBorder="1" applyAlignment="1">
      <alignment horizontal="center"/>
    </xf>
    <xf numFmtId="0" fontId="11" fillId="0" borderId="0" xfId="0" applyFont="1"/>
    <xf numFmtId="0" fontId="13" fillId="0" borderId="2" xfId="0" applyFont="1" applyFill="1" applyBorder="1" applyAlignment="1">
      <alignment horizontal="center" vertical="center" wrapText="1"/>
    </xf>
    <xf numFmtId="1" fontId="13" fillId="0" borderId="2" xfId="0" applyNumberFormat="1" applyFont="1" applyBorder="1" applyAlignment="1">
      <alignment horizontal="center" vertical="center" wrapText="1"/>
    </xf>
    <xf numFmtId="2" fontId="11" fillId="6" borderId="2" xfId="0" applyNumberFormat="1" applyFont="1" applyFill="1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1" fontId="10" fillId="6" borderId="2" xfId="0" applyNumberFormat="1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 wrapText="1"/>
    </xf>
    <xf numFmtId="164" fontId="15" fillId="7" borderId="2" xfId="1" applyNumberFormat="1" applyFont="1" applyFill="1" applyBorder="1" applyAlignment="1" applyProtection="1">
      <alignment horizontal="left" vertical="center" wrapText="1"/>
    </xf>
    <xf numFmtId="164" fontId="16" fillId="6" borderId="2" xfId="1" applyNumberFormat="1" applyFont="1" applyFill="1" applyBorder="1" applyAlignment="1" applyProtection="1">
      <alignment horizontal="left" vertical="center" wrapText="1"/>
    </xf>
    <xf numFmtId="164" fontId="16" fillId="0" borderId="2" xfId="1" applyNumberFormat="1" applyFont="1" applyFill="1" applyBorder="1" applyAlignment="1" applyProtection="1">
      <alignment horizontal="left" vertical="top" wrapText="1"/>
    </xf>
    <xf numFmtId="164" fontId="15" fillId="5" borderId="2" xfId="1" applyNumberFormat="1" applyFont="1" applyFill="1" applyBorder="1" applyAlignment="1" applyProtection="1">
      <alignment horizontal="left" vertical="center" wrapText="1"/>
    </xf>
    <xf numFmtId="0" fontId="16" fillId="6" borderId="0" xfId="3" applyFont="1" applyFill="1" applyBorder="1" applyAlignment="1">
      <alignment horizontal="left" vertical="top" wrapText="1"/>
    </xf>
    <xf numFmtId="0" fontId="16" fillId="0" borderId="0" xfId="0" applyFont="1" applyBorder="1" applyAlignment="1">
      <alignment horizontal="left" wrapText="1"/>
    </xf>
    <xf numFmtId="0" fontId="16" fillId="0" borderId="0" xfId="0" applyFont="1" applyAlignment="1">
      <alignment horizontal="left" wrapText="1"/>
    </xf>
    <xf numFmtId="0" fontId="16" fillId="0" borderId="0" xfId="0" applyFont="1" applyAlignment="1">
      <alignment horizontal="left"/>
    </xf>
    <xf numFmtId="164" fontId="15" fillId="8" borderId="2" xfId="1" applyNumberFormat="1" applyFont="1" applyFill="1" applyBorder="1" applyAlignment="1" applyProtection="1">
      <alignment horizontal="left" vertical="center" wrapText="1"/>
    </xf>
    <xf numFmtId="9" fontId="15" fillId="8" borderId="2" xfId="1" applyNumberFormat="1" applyFont="1" applyFill="1" applyBorder="1" applyAlignment="1" applyProtection="1">
      <alignment horizontal="left" vertical="center" wrapText="1"/>
    </xf>
    <xf numFmtId="166" fontId="16" fillId="6" borderId="2" xfId="1" applyNumberFormat="1" applyFont="1" applyFill="1" applyBorder="1" applyAlignment="1" applyProtection="1">
      <alignment horizontal="left" vertical="center"/>
    </xf>
    <xf numFmtId="166" fontId="16" fillId="0" borderId="2" xfId="1" applyNumberFormat="1" applyFont="1" applyFill="1" applyBorder="1" applyAlignment="1" applyProtection="1">
      <alignment horizontal="left" vertical="center"/>
    </xf>
    <xf numFmtId="164" fontId="16" fillId="6" borderId="2" xfId="1" applyNumberFormat="1" applyFont="1" applyFill="1" applyBorder="1" applyAlignment="1" applyProtection="1">
      <alignment horizontal="left" vertical="top"/>
    </xf>
    <xf numFmtId="9" fontId="16" fillId="6" borderId="2" xfId="1" applyNumberFormat="1" applyFont="1" applyFill="1" applyBorder="1" applyAlignment="1" applyProtection="1">
      <alignment horizontal="left" vertical="top"/>
    </xf>
    <xf numFmtId="165" fontId="15" fillId="8" borderId="2" xfId="1" applyFont="1" applyFill="1" applyBorder="1" applyAlignment="1" applyProtection="1">
      <alignment horizontal="left" vertical="top" wrapText="1"/>
    </xf>
    <xf numFmtId="167" fontId="15" fillId="8" borderId="2" xfId="1" applyNumberFormat="1" applyFont="1" applyFill="1" applyBorder="1" applyAlignment="1" applyProtection="1">
      <alignment horizontal="left" vertical="top"/>
    </xf>
    <xf numFmtId="166" fontId="17" fillId="0" borderId="2" xfId="1" applyNumberFormat="1" applyFont="1" applyFill="1" applyBorder="1" applyAlignment="1" applyProtection="1">
      <alignment horizontal="left" vertical="center"/>
    </xf>
    <xf numFmtId="166" fontId="17" fillId="6" borderId="2" xfId="1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8" fillId="0" borderId="0" xfId="0" applyFont="1" applyAlignment="1">
      <alignment horizontal="left"/>
    </xf>
    <xf numFmtId="0" fontId="0" fillId="9" borderId="2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19" fillId="0" borderId="0" xfId="0" applyFont="1" applyAlignment="1">
      <alignment horizontal="left"/>
    </xf>
    <xf numFmtId="0" fontId="0" fillId="0" borderId="2" xfId="0" applyBorder="1" applyAlignment="1">
      <alignment horizontal="left" vertical="top"/>
    </xf>
    <xf numFmtId="0" fontId="13" fillId="0" borderId="2" xfId="0" applyFont="1" applyFill="1" applyBorder="1" applyAlignment="1">
      <alignment horizontal="left" vertical="center" wrapText="1"/>
    </xf>
    <xf numFmtId="1" fontId="13" fillId="0" borderId="2" xfId="0" applyNumberFormat="1" applyFont="1" applyBorder="1" applyAlignment="1">
      <alignment horizontal="left" vertical="center" wrapText="1"/>
    </xf>
    <xf numFmtId="168" fontId="13" fillId="0" borderId="2" xfId="0" applyNumberFormat="1" applyFont="1" applyBorder="1" applyAlignment="1">
      <alignment horizontal="left" vertical="center" wrapText="1"/>
    </xf>
    <xf numFmtId="1" fontId="13" fillId="4" borderId="2" xfId="0" applyNumberFormat="1" applyFont="1" applyFill="1" applyBorder="1" applyAlignment="1">
      <alignment horizontal="left" vertical="center" wrapText="1"/>
    </xf>
    <xf numFmtId="1" fontId="13" fillId="10" borderId="2" xfId="0" applyNumberFormat="1" applyFont="1" applyFill="1" applyBorder="1" applyAlignment="1">
      <alignment horizontal="left" vertical="center" wrapText="1"/>
    </xf>
    <xf numFmtId="1" fontId="20" fillId="4" borderId="2" xfId="0" applyNumberFormat="1" applyFont="1" applyFill="1" applyBorder="1" applyAlignment="1">
      <alignment horizontal="left" vertical="center" wrapText="1"/>
    </xf>
    <xf numFmtId="0" fontId="9" fillId="9" borderId="2" xfId="0" applyFont="1" applyFill="1" applyBorder="1" applyAlignment="1">
      <alignment horizontal="left"/>
    </xf>
    <xf numFmtId="9" fontId="17" fillId="6" borderId="2" xfId="1" applyNumberFormat="1" applyFont="1" applyFill="1" applyBorder="1" applyAlignment="1" applyProtection="1">
      <alignment horizontal="left" vertical="top"/>
    </xf>
    <xf numFmtId="0" fontId="21" fillId="11" borderId="2" xfId="7" applyBorder="1" applyAlignment="1">
      <alignment horizontal="left"/>
    </xf>
    <xf numFmtId="167" fontId="1" fillId="12" borderId="2" xfId="8" applyNumberFormat="1" applyBorder="1" applyAlignment="1" applyProtection="1">
      <alignment horizontal="left" vertical="top"/>
    </xf>
    <xf numFmtId="41" fontId="1" fillId="12" borderId="2" xfId="8" applyNumberFormat="1" applyBorder="1" applyAlignment="1" applyProtection="1">
      <alignment vertical="top"/>
    </xf>
    <xf numFmtId="10" fontId="1" fillId="12" borderId="2" xfId="8" applyNumberFormat="1" applyBorder="1" applyAlignment="1" applyProtection="1">
      <alignment horizontal="left" vertical="top"/>
    </xf>
    <xf numFmtId="164" fontId="1" fillId="12" borderId="2" xfId="8" applyNumberFormat="1" applyBorder="1" applyAlignment="1" applyProtection="1">
      <alignment horizontal="left" vertical="top"/>
    </xf>
    <xf numFmtId="2" fontId="1" fillId="12" borderId="2" xfId="8" applyNumberFormat="1" applyBorder="1" applyAlignment="1" applyProtection="1">
      <alignment horizontal="left" vertical="top"/>
    </xf>
    <xf numFmtId="165" fontId="1" fillId="12" borderId="2" xfId="8" applyNumberFormat="1" applyBorder="1" applyAlignment="1" applyProtection="1">
      <alignment horizontal="left" vertical="top"/>
    </xf>
    <xf numFmtId="0" fontId="16" fillId="8" borderId="2" xfId="0" applyNumberFormat="1" applyFont="1" applyFill="1" applyBorder="1" applyAlignment="1">
      <alignment horizontal="left"/>
    </xf>
    <xf numFmtId="0" fontId="16" fillId="0" borderId="2" xfId="0" applyNumberFormat="1" applyFont="1" applyFill="1" applyBorder="1" applyAlignment="1">
      <alignment horizontal="left"/>
    </xf>
    <xf numFmtId="164" fontId="15" fillId="0" borderId="2" xfId="1" applyNumberFormat="1" applyFont="1" applyFill="1" applyBorder="1" applyAlignment="1" applyProtection="1">
      <alignment horizontal="left" vertical="center"/>
    </xf>
    <xf numFmtId="164" fontId="15" fillId="5" borderId="3" xfId="1" applyNumberFormat="1" applyFont="1" applyFill="1" applyBorder="1" applyAlignment="1" applyProtection="1">
      <alignment horizontal="center" vertical="center" wrapText="1"/>
    </xf>
    <xf numFmtId="164" fontId="15" fillId="5" borderId="5" xfId="1" applyNumberFormat="1" applyFont="1" applyFill="1" applyBorder="1" applyAlignment="1" applyProtection="1">
      <alignment horizontal="center" vertical="center" wrapText="1"/>
    </xf>
    <xf numFmtId="164" fontId="15" fillId="5" borderId="4" xfId="1" applyNumberFormat="1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top" wrapText="1"/>
      <protection hidden="1"/>
    </xf>
  </cellXfs>
  <cellStyles count="9">
    <cellStyle name="20% - Accent2" xfId="8" builtinId="34"/>
    <cellStyle name="Comma" xfId="1" builtinId="3"/>
    <cellStyle name="Excel Built-in Normal" xfId="6"/>
    <cellStyle name="Excel_BuiltIn_Comma 2" xfId="5"/>
    <cellStyle name="Good" xfId="7" builtinId="26"/>
    <cellStyle name="Normal" xfId="0" builtinId="0"/>
    <cellStyle name="Normal 2" xfId="4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H37"/>
  <sheetViews>
    <sheetView tabSelected="1" topLeftCell="A7" zoomScale="107" zoomScaleNormal="107" workbookViewId="0">
      <selection activeCell="H29" sqref="H29"/>
    </sheetView>
  </sheetViews>
  <sheetFormatPr defaultColWidth="31.28515625" defaultRowHeight="12"/>
  <cols>
    <col min="1" max="1" width="30.5703125" style="32" customWidth="1"/>
    <col min="2" max="2" width="12.42578125" style="32" customWidth="1"/>
    <col min="3" max="3" width="10.28515625" style="32" customWidth="1"/>
    <col min="4" max="4" width="10.7109375" style="32" customWidth="1"/>
    <col min="5" max="5" width="10.28515625" style="32" customWidth="1"/>
    <col min="6" max="6" width="15.5703125" style="32" customWidth="1"/>
    <col min="7" max="7" width="42.28515625" style="32" customWidth="1"/>
    <col min="8" max="8" width="28.140625" style="32" customWidth="1"/>
    <col min="9" max="9" width="19" style="32" customWidth="1"/>
    <col min="10" max="10" width="18.28515625" style="32" customWidth="1"/>
    <col min="11" max="11" width="9.42578125" style="32" customWidth="1"/>
    <col min="12" max="13" width="6.42578125" style="32" customWidth="1"/>
    <col min="14" max="14" width="12" style="32" customWidth="1"/>
    <col min="15" max="232" width="31.28515625" style="32"/>
    <col min="233" max="240" width="31.28515625" style="33"/>
    <col min="241" max="242" width="31.28515625" style="34"/>
    <col min="243" max="16384" width="31.28515625" style="35"/>
  </cols>
  <sheetData>
    <row r="1" spans="1:7" ht="15" customHeight="1">
      <c r="A1" s="31" t="s">
        <v>52</v>
      </c>
      <c r="B1" s="70"/>
      <c r="C1" s="71"/>
      <c r="D1" s="71"/>
      <c r="E1" s="71"/>
      <c r="F1" s="72"/>
    </row>
    <row r="2" spans="1:7">
      <c r="A2" s="28" t="s">
        <v>60</v>
      </c>
      <c r="B2" s="36" t="s">
        <v>47</v>
      </c>
      <c r="C2" s="36" t="s">
        <v>0</v>
      </c>
      <c r="D2" s="36" t="s">
        <v>1</v>
      </c>
      <c r="E2" s="37" t="s">
        <v>2</v>
      </c>
      <c r="F2" s="36" t="s">
        <v>3</v>
      </c>
    </row>
    <row r="3" spans="1:7">
      <c r="A3" s="29" t="s">
        <v>48</v>
      </c>
      <c r="B3" s="38">
        <v>636548.81999999995</v>
      </c>
      <c r="C3" s="39">
        <v>643544.55000000005</v>
      </c>
      <c r="D3" s="40">
        <f>AVERAGE(B3:C3)</f>
        <v>640046.68500000006</v>
      </c>
      <c r="E3" s="41">
        <v>1</v>
      </c>
      <c r="F3" s="40">
        <f t="shared" ref="F3:F7" si="0">E3*D3</f>
        <v>640046.68500000006</v>
      </c>
    </row>
    <row r="4" spans="1:7">
      <c r="A4" s="29" t="s">
        <v>49</v>
      </c>
      <c r="B4" s="38">
        <v>1380274</v>
      </c>
      <c r="C4" s="39">
        <v>1143654</v>
      </c>
      <c r="D4" s="40">
        <f t="shared" ref="D4:D7" si="1">AVERAGE(B4:C4)</f>
        <v>1261964</v>
      </c>
      <c r="E4" s="41">
        <v>1</v>
      </c>
      <c r="F4" s="40">
        <f t="shared" si="0"/>
        <v>1261964</v>
      </c>
    </row>
    <row r="5" spans="1:7" ht="15" customHeight="1">
      <c r="A5" s="29" t="s">
        <v>59</v>
      </c>
      <c r="B5" s="38">
        <v>3001319.44</v>
      </c>
      <c r="C5" s="39">
        <v>804748</v>
      </c>
      <c r="D5" s="40">
        <f t="shared" si="1"/>
        <v>1903033.72</v>
      </c>
      <c r="E5" s="59">
        <v>1</v>
      </c>
      <c r="F5" s="40">
        <f t="shared" ref="F5" si="2">E5*D5</f>
        <v>1903033.72</v>
      </c>
      <c r="G5" s="32" t="s">
        <v>87</v>
      </c>
    </row>
    <row r="6" spans="1:7">
      <c r="A6" s="29" t="s">
        <v>50</v>
      </c>
      <c r="B6" s="38">
        <v>13520</v>
      </c>
      <c r="C6" s="39">
        <v>0</v>
      </c>
      <c r="D6" s="40">
        <f t="shared" si="1"/>
        <v>6760</v>
      </c>
      <c r="E6" s="41">
        <v>0</v>
      </c>
      <c r="F6" s="40">
        <f t="shared" ref="F6" si="3">E6*D6</f>
        <v>0</v>
      </c>
    </row>
    <row r="7" spans="1:7">
      <c r="A7" s="29" t="s">
        <v>4</v>
      </c>
      <c r="B7" s="38">
        <v>-14414</v>
      </c>
      <c r="C7" s="38">
        <v>-14989</v>
      </c>
      <c r="D7" s="40">
        <f t="shared" si="1"/>
        <v>-14701.5</v>
      </c>
      <c r="E7" s="41">
        <v>1</v>
      </c>
      <c r="F7" s="40">
        <f t="shared" si="0"/>
        <v>-14701.5</v>
      </c>
    </row>
    <row r="8" spans="1:7" ht="12.75" customHeight="1">
      <c r="A8" s="28" t="s">
        <v>53</v>
      </c>
      <c r="B8" s="36" t="s">
        <v>47</v>
      </c>
      <c r="C8" s="36" t="s">
        <v>0</v>
      </c>
      <c r="D8" s="36" t="s">
        <v>1</v>
      </c>
      <c r="E8" s="37" t="s">
        <v>2</v>
      </c>
      <c r="F8" s="36" t="s">
        <v>3</v>
      </c>
    </row>
    <row r="9" spans="1:7" ht="13.5" customHeight="1">
      <c r="A9" s="29" t="s">
        <v>51</v>
      </c>
      <c r="B9" s="45">
        <v>301000</v>
      </c>
      <c r="C9" s="44">
        <v>0</v>
      </c>
      <c r="D9" s="40">
        <f>AVERAGE(B9:C9)</f>
        <v>150500</v>
      </c>
      <c r="E9" s="41">
        <v>0</v>
      </c>
      <c r="F9" s="40">
        <f t="shared" ref="F9" si="4">E9*D9</f>
        <v>0</v>
      </c>
      <c r="G9" s="32" t="s">
        <v>61</v>
      </c>
    </row>
    <row r="10" spans="1:7">
      <c r="A10" s="29" t="s">
        <v>50</v>
      </c>
      <c r="B10" s="38">
        <v>5037</v>
      </c>
      <c r="C10" s="39">
        <v>4763</v>
      </c>
      <c r="D10" s="40">
        <f t="shared" ref="D10:D11" si="5">AVERAGE(B10:C10)</f>
        <v>4900</v>
      </c>
      <c r="E10" s="41">
        <v>0</v>
      </c>
      <c r="F10" s="40">
        <f t="shared" ref="F10" si="6">E10*D10</f>
        <v>0</v>
      </c>
    </row>
    <row r="11" spans="1:7" ht="12.75" customHeight="1">
      <c r="A11" s="29" t="s">
        <v>4</v>
      </c>
      <c r="B11" s="38">
        <v>-27435</v>
      </c>
      <c r="C11" s="38">
        <v>0</v>
      </c>
      <c r="D11" s="40">
        <f t="shared" si="5"/>
        <v>-13717.5</v>
      </c>
      <c r="E11" s="41">
        <v>1</v>
      </c>
      <c r="F11" s="40">
        <f t="shared" ref="F11" si="7">E11*D11</f>
        <v>-13717.5</v>
      </c>
    </row>
    <row r="12" spans="1:7" ht="12.75" customHeight="1">
      <c r="A12" s="28" t="s">
        <v>64</v>
      </c>
      <c r="B12" s="36" t="s">
        <v>47</v>
      </c>
      <c r="C12" s="36" t="s">
        <v>0</v>
      </c>
      <c r="D12" s="36" t="s">
        <v>1</v>
      </c>
      <c r="E12" s="37" t="s">
        <v>2</v>
      </c>
      <c r="F12" s="36" t="s">
        <v>3</v>
      </c>
    </row>
    <row r="13" spans="1:7">
      <c r="A13" s="29" t="s">
        <v>48</v>
      </c>
      <c r="B13" s="38">
        <v>559974</v>
      </c>
      <c r="C13" s="39">
        <v>106409</v>
      </c>
      <c r="D13" s="40">
        <f>AVERAGE(B13:C13)</f>
        <v>333191.5</v>
      </c>
      <c r="E13" s="41">
        <v>1</v>
      </c>
      <c r="F13" s="40">
        <f t="shared" ref="F13:F16" si="8">E13*D13</f>
        <v>333191.5</v>
      </c>
    </row>
    <row r="14" spans="1:7">
      <c r="A14" s="29" t="s">
        <v>65</v>
      </c>
      <c r="B14" s="38">
        <v>2031337</v>
      </c>
      <c r="C14" s="39">
        <v>6151</v>
      </c>
      <c r="D14" s="40">
        <f t="shared" ref="D14:D16" si="9">AVERAGE(B14:C14)</f>
        <v>1018744</v>
      </c>
      <c r="E14" s="41">
        <v>1</v>
      </c>
      <c r="F14" s="40">
        <f t="shared" ref="F14" si="10">E14*D14</f>
        <v>1018744</v>
      </c>
      <c r="G14" s="32" t="s">
        <v>66</v>
      </c>
    </row>
    <row r="15" spans="1:7">
      <c r="A15" s="29" t="s">
        <v>69</v>
      </c>
      <c r="B15" s="38">
        <v>97234</v>
      </c>
      <c r="C15" s="39">
        <v>9291</v>
      </c>
      <c r="D15" s="40">
        <f t="shared" si="9"/>
        <v>53262.5</v>
      </c>
      <c r="E15" s="41">
        <v>1</v>
      </c>
      <c r="F15" s="40">
        <f t="shared" si="8"/>
        <v>53262.5</v>
      </c>
    </row>
    <row r="16" spans="1:7" ht="12.75" customHeight="1">
      <c r="A16" s="29" t="s">
        <v>4</v>
      </c>
      <c r="B16" s="38">
        <v>0</v>
      </c>
      <c r="C16" s="38">
        <v>0</v>
      </c>
      <c r="D16" s="40">
        <f t="shared" si="9"/>
        <v>0</v>
      </c>
      <c r="E16" s="41">
        <v>1</v>
      </c>
      <c r="F16" s="40">
        <f t="shared" si="8"/>
        <v>0</v>
      </c>
    </row>
    <row r="17" spans="1:7" ht="12.75" customHeight="1">
      <c r="A17" s="28" t="s">
        <v>67</v>
      </c>
      <c r="B17" s="36" t="s">
        <v>47</v>
      </c>
      <c r="C17" s="36" t="s">
        <v>0</v>
      </c>
      <c r="D17" s="36" t="s">
        <v>1</v>
      </c>
      <c r="E17" s="37" t="s">
        <v>2</v>
      </c>
      <c r="F17" s="36" t="s">
        <v>3</v>
      </c>
    </row>
    <row r="18" spans="1:7">
      <c r="A18" s="29" t="s">
        <v>48</v>
      </c>
      <c r="B18" s="38">
        <v>481</v>
      </c>
      <c r="C18" s="39">
        <v>164689.85</v>
      </c>
      <c r="D18" s="40">
        <f>AVERAGE(B18:C18)</f>
        <v>82585.425000000003</v>
      </c>
      <c r="E18" s="41">
        <v>1</v>
      </c>
      <c r="F18" s="40">
        <f t="shared" ref="F18:F22" si="11">E18*D18</f>
        <v>82585.425000000003</v>
      </c>
    </row>
    <row r="19" spans="1:7">
      <c r="A19" s="29" t="s">
        <v>65</v>
      </c>
      <c r="B19" s="38">
        <v>176544</v>
      </c>
      <c r="C19" s="39">
        <v>177165</v>
      </c>
      <c r="D19" s="40">
        <f t="shared" ref="D19:D22" si="12">AVERAGE(B19:C19)</f>
        <v>176854.5</v>
      </c>
      <c r="E19" s="41">
        <v>1</v>
      </c>
      <c r="F19" s="40">
        <f t="shared" si="11"/>
        <v>176854.5</v>
      </c>
      <c r="G19" s="32" t="s">
        <v>68</v>
      </c>
    </row>
    <row r="20" spans="1:7" ht="14.25" customHeight="1">
      <c r="A20" s="29" t="s">
        <v>51</v>
      </c>
      <c r="B20" s="45">
        <f>280000+48000</f>
        <v>328000</v>
      </c>
      <c r="C20" s="44">
        <f>96000+271099</f>
        <v>367099</v>
      </c>
      <c r="D20" s="40">
        <f t="shared" si="12"/>
        <v>347549.5</v>
      </c>
      <c r="E20" s="41">
        <v>0</v>
      </c>
      <c r="F20" s="40">
        <f t="shared" si="11"/>
        <v>0</v>
      </c>
      <c r="G20" s="32" t="s">
        <v>70</v>
      </c>
    </row>
    <row r="21" spans="1:7">
      <c r="A21" s="29" t="s">
        <v>50</v>
      </c>
      <c r="B21" s="38">
        <v>0</v>
      </c>
      <c r="C21" s="39">
        <v>6746</v>
      </c>
      <c r="D21" s="40">
        <f t="shared" si="12"/>
        <v>3373</v>
      </c>
      <c r="E21" s="41">
        <v>0</v>
      </c>
      <c r="F21" s="40">
        <f t="shared" si="11"/>
        <v>0</v>
      </c>
    </row>
    <row r="22" spans="1:7" ht="12.75" customHeight="1">
      <c r="A22" s="29" t="s">
        <v>4</v>
      </c>
      <c r="B22" s="38">
        <v>-43435</v>
      </c>
      <c r="C22" s="38">
        <v>0</v>
      </c>
      <c r="D22" s="40">
        <f t="shared" si="12"/>
        <v>-21717.5</v>
      </c>
      <c r="E22" s="41">
        <v>1</v>
      </c>
      <c r="F22" s="40">
        <f t="shared" si="11"/>
        <v>-21717.5</v>
      </c>
    </row>
    <row r="23" spans="1:7" ht="15.4" customHeight="1">
      <c r="A23" s="28" t="s">
        <v>63</v>
      </c>
      <c r="B23" s="36" t="s">
        <v>47</v>
      </c>
      <c r="C23" s="36" t="s">
        <v>0</v>
      </c>
      <c r="D23" s="36" t="s">
        <v>1</v>
      </c>
      <c r="E23" s="37" t="s">
        <v>2</v>
      </c>
      <c r="F23" s="36" t="s">
        <v>3</v>
      </c>
    </row>
    <row r="24" spans="1:7">
      <c r="A24" s="29" t="s">
        <v>48</v>
      </c>
      <c r="B24" s="38">
        <v>428952.82</v>
      </c>
      <c r="C24" s="39">
        <v>239683</v>
      </c>
      <c r="D24" s="40">
        <f>AVERAGE(B24:C24)</f>
        <v>334317.91000000003</v>
      </c>
      <c r="E24" s="41">
        <v>1</v>
      </c>
      <c r="F24" s="40">
        <f t="shared" ref="F24:F25" si="13">E24*D24</f>
        <v>334317.91000000003</v>
      </c>
    </row>
    <row r="25" spans="1:7">
      <c r="A25" s="29" t="s">
        <v>49</v>
      </c>
      <c r="B25" s="38">
        <v>61583</v>
      </c>
      <c r="C25" s="39">
        <v>66513</v>
      </c>
      <c r="D25" s="40">
        <f t="shared" ref="D25:D28" si="14">AVERAGE(B25:C25)</f>
        <v>64048</v>
      </c>
      <c r="E25" s="41">
        <v>1</v>
      </c>
      <c r="F25" s="40">
        <f t="shared" si="13"/>
        <v>64048</v>
      </c>
    </row>
    <row r="26" spans="1:7">
      <c r="A26" s="29" t="s">
        <v>59</v>
      </c>
      <c r="B26" s="38">
        <v>604409</v>
      </c>
      <c r="C26" s="39">
        <v>514170.32</v>
      </c>
      <c r="D26" s="40">
        <f t="shared" si="14"/>
        <v>559289.66</v>
      </c>
      <c r="E26" s="41">
        <v>1</v>
      </c>
      <c r="F26" s="40">
        <f t="shared" ref="F26:F28" si="15">E26*D26</f>
        <v>559289.66</v>
      </c>
      <c r="G26" s="32" t="s">
        <v>62</v>
      </c>
    </row>
    <row r="27" spans="1:7">
      <c r="A27" s="29" t="s">
        <v>50</v>
      </c>
      <c r="B27" s="38">
        <v>162</v>
      </c>
      <c r="C27" s="39">
        <v>0</v>
      </c>
      <c r="D27" s="40">
        <f t="shared" si="14"/>
        <v>81</v>
      </c>
      <c r="E27" s="41">
        <v>0</v>
      </c>
      <c r="F27" s="40">
        <f t="shared" si="15"/>
        <v>0</v>
      </c>
    </row>
    <row r="28" spans="1:7" ht="16.350000000000001" customHeight="1">
      <c r="A28" s="29" t="s">
        <v>4</v>
      </c>
      <c r="B28" s="38">
        <v>-6905</v>
      </c>
      <c r="C28" s="38">
        <v>0</v>
      </c>
      <c r="D28" s="40">
        <f t="shared" si="14"/>
        <v>-3452.5</v>
      </c>
      <c r="E28" s="41">
        <v>1</v>
      </c>
      <c r="F28" s="40">
        <f t="shared" si="15"/>
        <v>-3452.5</v>
      </c>
    </row>
    <row r="29" spans="1:7" ht="14.25" customHeight="1">
      <c r="A29" s="42" t="s">
        <v>5</v>
      </c>
      <c r="B29" s="67"/>
      <c r="C29" s="67"/>
      <c r="D29" s="67"/>
      <c r="E29" s="67"/>
      <c r="F29" s="43">
        <f>+SUM(F3:F28)</f>
        <v>6373748.9000000004</v>
      </c>
    </row>
    <row r="30" spans="1:7" ht="15">
      <c r="A30" s="30" t="s">
        <v>6</v>
      </c>
      <c r="B30" s="68"/>
      <c r="C30" s="68"/>
      <c r="D30" s="68"/>
      <c r="E30" s="68"/>
      <c r="F30" s="61">
        <f>F29/12</f>
        <v>531145.7416666667</v>
      </c>
    </row>
    <row r="31" spans="1:7" ht="15">
      <c r="A31" s="30" t="s">
        <v>7</v>
      </c>
      <c r="B31" s="68"/>
      <c r="C31" s="68"/>
      <c r="D31" s="68"/>
      <c r="E31" s="68"/>
      <c r="F31" s="62">
        <f>RTR!L6</f>
        <v>94657</v>
      </c>
    </row>
    <row r="32" spans="1:7" ht="15">
      <c r="A32" s="30" t="s">
        <v>58</v>
      </c>
      <c r="B32" s="69"/>
      <c r="C32" s="69"/>
      <c r="D32" s="69"/>
      <c r="E32" s="69"/>
      <c r="F32" s="63">
        <v>1</v>
      </c>
    </row>
    <row r="33" spans="1:6" ht="15">
      <c r="A33" s="30" t="s">
        <v>8</v>
      </c>
      <c r="B33" s="68"/>
      <c r="C33" s="68"/>
      <c r="D33" s="68"/>
      <c r="E33" s="68"/>
      <c r="F33" s="64">
        <f>(F30*F32)-F31</f>
        <v>436488.7416666667</v>
      </c>
    </row>
    <row r="34" spans="1:6" ht="15">
      <c r="A34" s="30" t="s">
        <v>9</v>
      </c>
      <c r="B34" s="68"/>
      <c r="C34" s="68"/>
      <c r="D34" s="68"/>
      <c r="E34" s="68"/>
      <c r="F34" s="64">
        <v>180</v>
      </c>
    </row>
    <row r="35" spans="1:6" ht="15">
      <c r="A35" s="30" t="s">
        <v>10</v>
      </c>
      <c r="B35" s="68"/>
      <c r="C35" s="68"/>
      <c r="D35" s="68"/>
      <c r="E35" s="68"/>
      <c r="F35" s="63">
        <v>8.2500000000000004E-2</v>
      </c>
    </row>
    <row r="36" spans="1:6" ht="15">
      <c r="A36" s="30" t="s">
        <v>11</v>
      </c>
      <c r="B36" s="68"/>
      <c r="C36" s="68"/>
      <c r="D36" s="68"/>
      <c r="E36" s="68"/>
      <c r="F36" s="65">
        <f>PMT(F35/12,F34,-100000)</f>
        <v>970.14035779311928</v>
      </c>
    </row>
    <row r="37" spans="1:6" ht="15">
      <c r="A37" s="30" t="s">
        <v>12</v>
      </c>
      <c r="B37" s="68"/>
      <c r="C37" s="68"/>
      <c r="D37" s="68"/>
      <c r="E37" s="68"/>
      <c r="F37" s="66">
        <f>F33/F36</f>
        <v>449.92329013050619</v>
      </c>
    </row>
  </sheetData>
  <sheetProtection selectLockedCells="1" selectUnlockedCells="1"/>
  <mergeCells count="10">
    <mergeCell ref="B33:E33"/>
    <mergeCell ref="B34:E34"/>
    <mergeCell ref="B35:E35"/>
    <mergeCell ref="B36:E36"/>
    <mergeCell ref="B37:E37"/>
    <mergeCell ref="B29:E29"/>
    <mergeCell ref="B30:E30"/>
    <mergeCell ref="B31:E31"/>
    <mergeCell ref="B32:E32"/>
    <mergeCell ref="B1:F1"/>
  </mergeCells>
  <pageMargins left="0.78749999999999998" right="0.78749999999999998" top="1.05277777777778" bottom="1.05277777777778" header="0.78749999999999998" footer="0.78749999999999998"/>
  <pageSetup firstPageNumber="0" orientation="landscape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24"/>
    <pageSetUpPr fitToPage="1"/>
  </sheetPr>
  <dimension ref="A1:IN6"/>
  <sheetViews>
    <sheetView zoomScale="89" zoomScaleNormal="89" workbookViewId="0">
      <selection activeCell="L7" sqref="L7"/>
    </sheetView>
  </sheetViews>
  <sheetFormatPr defaultColWidth="22.140625" defaultRowHeight="13.5"/>
  <cols>
    <col min="1" max="1" width="5.42578125" style="20" customWidth="1"/>
    <col min="2" max="2" width="20" style="20" bestFit="1" customWidth="1"/>
    <col min="3" max="3" width="25.85546875" style="20" customWidth="1"/>
    <col min="4" max="4" width="18.5703125" style="20" customWidth="1"/>
    <col min="5" max="6" width="13.28515625" style="20" customWidth="1"/>
    <col min="7" max="7" width="10.28515625" style="20" bestFit="1" customWidth="1"/>
    <col min="8" max="8" width="10.140625" style="20" customWidth="1"/>
    <col min="9" max="9" width="6.5703125" style="20" customWidth="1"/>
    <col min="10" max="10" width="6.42578125" style="20" customWidth="1"/>
    <col min="11" max="11" width="8.7109375" style="20" bestFit="1" customWidth="1"/>
    <col min="12" max="12" width="13.140625" style="20" customWidth="1"/>
    <col min="13" max="248" width="22.140625" style="20"/>
    <col min="249" max="16384" width="22.140625" style="21"/>
  </cols>
  <sheetData>
    <row r="1" spans="1:12" ht="27">
      <c r="A1" s="27" t="s">
        <v>13</v>
      </c>
      <c r="B1" s="27" t="s">
        <v>14</v>
      </c>
      <c r="C1" s="27" t="s">
        <v>15</v>
      </c>
      <c r="D1" s="27" t="s">
        <v>16</v>
      </c>
      <c r="E1" s="27" t="s">
        <v>17</v>
      </c>
      <c r="F1" s="27" t="s">
        <v>90</v>
      </c>
      <c r="G1" s="27" t="s">
        <v>18</v>
      </c>
      <c r="H1" s="27" t="s">
        <v>19</v>
      </c>
      <c r="I1" s="27" t="s">
        <v>20</v>
      </c>
      <c r="J1" s="27" t="s">
        <v>21</v>
      </c>
      <c r="K1" s="27" t="s">
        <v>22</v>
      </c>
      <c r="L1" s="27" t="s">
        <v>23</v>
      </c>
    </row>
    <row r="2" spans="1:12">
      <c r="A2" s="52">
        <v>1</v>
      </c>
      <c r="B2" s="53" t="s">
        <v>88</v>
      </c>
      <c r="C2" s="52" t="s">
        <v>54</v>
      </c>
      <c r="D2" s="52" t="s">
        <v>55</v>
      </c>
      <c r="E2" s="53" t="s">
        <v>89</v>
      </c>
      <c r="F2" s="54">
        <v>43191</v>
      </c>
      <c r="G2" s="53">
        <v>23500000</v>
      </c>
      <c r="H2" s="55">
        <v>120</v>
      </c>
      <c r="I2" s="55">
        <v>30</v>
      </c>
      <c r="J2" s="55">
        <f>120-30</f>
        <v>90</v>
      </c>
      <c r="K2" s="55">
        <v>295404</v>
      </c>
      <c r="L2" s="24" t="s">
        <v>93</v>
      </c>
    </row>
    <row r="3" spans="1:12">
      <c r="A3" s="52">
        <v>2</v>
      </c>
      <c r="B3" s="53">
        <v>608578267</v>
      </c>
      <c r="C3" s="52" t="s">
        <v>56</v>
      </c>
      <c r="D3" s="52" t="s">
        <v>91</v>
      </c>
      <c r="E3" s="53" t="s">
        <v>92</v>
      </c>
      <c r="F3" s="54">
        <v>42831</v>
      </c>
      <c r="G3" s="53">
        <v>2450000</v>
      </c>
      <c r="H3" s="55">
        <v>180</v>
      </c>
      <c r="I3" s="56"/>
      <c r="J3" s="56"/>
      <c r="K3" s="55">
        <v>26971</v>
      </c>
      <c r="L3" s="24" t="s">
        <v>24</v>
      </c>
    </row>
    <row r="4" spans="1:12">
      <c r="A4" s="52">
        <v>3</v>
      </c>
      <c r="B4" s="53">
        <v>610246185</v>
      </c>
      <c r="C4" s="52" t="s">
        <v>57</v>
      </c>
      <c r="D4" s="52" t="s">
        <v>91</v>
      </c>
      <c r="E4" s="53" t="s">
        <v>92</v>
      </c>
      <c r="F4" s="54">
        <v>42831</v>
      </c>
      <c r="G4" s="53">
        <v>7500000</v>
      </c>
      <c r="H4" s="55">
        <v>180</v>
      </c>
      <c r="I4" s="56"/>
      <c r="J4" s="56"/>
      <c r="K4" s="57">
        <v>48826</v>
      </c>
      <c r="L4" s="24" t="s">
        <v>24</v>
      </c>
    </row>
    <row r="5" spans="1:12">
      <c r="A5" s="52">
        <v>4</v>
      </c>
      <c r="B5" s="53"/>
      <c r="C5" s="52"/>
      <c r="D5" s="52"/>
      <c r="E5" s="53"/>
      <c r="F5" s="54"/>
      <c r="G5" s="53"/>
      <c r="H5" s="55"/>
      <c r="I5" s="56"/>
      <c r="J5" s="56"/>
      <c r="K5" s="57">
        <v>18860</v>
      </c>
      <c r="L5" s="24" t="s">
        <v>24</v>
      </c>
    </row>
    <row r="6" spans="1:12">
      <c r="A6" s="25"/>
      <c r="B6" s="22"/>
      <c r="C6" s="22"/>
      <c r="D6" s="22"/>
      <c r="E6" s="23"/>
      <c r="F6" s="23"/>
      <c r="G6" s="22"/>
      <c r="H6" s="22"/>
      <c r="I6" s="22"/>
      <c r="J6" s="22"/>
      <c r="K6" s="22"/>
      <c r="L6" s="26">
        <f>SUMIF(L2:L5,"Y",K2:K5)</f>
        <v>94657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useFirstPageNumber="1" horizontalDpi="300" verticalDpi="30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sqref="A1:B1"/>
    </sheetView>
  </sheetViews>
  <sheetFormatPr defaultColWidth="9"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73" t="s">
        <v>25</v>
      </c>
      <c r="B1" s="73"/>
      <c r="C1" s="2"/>
    </row>
    <row r="2" spans="1:6" ht="14.25" customHeight="1">
      <c r="A2" s="73" t="s">
        <v>26</v>
      </c>
      <c r="B2" s="73"/>
      <c r="C2" s="2"/>
    </row>
    <row r="5" spans="1:6" ht="27">
      <c r="A5" s="3" t="s">
        <v>13</v>
      </c>
      <c r="B5" s="4" t="s">
        <v>27</v>
      </c>
      <c r="C5" s="4" t="s">
        <v>28</v>
      </c>
      <c r="D5" s="5" t="s">
        <v>29</v>
      </c>
      <c r="E5" s="1" t="s">
        <v>30</v>
      </c>
      <c r="F5" s="1" t="s">
        <v>31</v>
      </c>
    </row>
    <row r="6" spans="1:6" ht="40.5">
      <c r="A6" s="6">
        <v>1</v>
      </c>
      <c r="B6" s="7" t="s">
        <v>32</v>
      </c>
      <c r="C6" s="8" t="s">
        <v>33</v>
      </c>
      <c r="D6" s="9"/>
      <c r="E6" s="10">
        <v>0.2</v>
      </c>
      <c r="F6" s="10">
        <f t="shared" ref="F6:F12" si="0">E6/10*D6</f>
        <v>0</v>
      </c>
    </row>
    <row r="7" spans="1:6" ht="54">
      <c r="A7" s="6">
        <v>2</v>
      </c>
      <c r="B7" s="7" t="s">
        <v>34</v>
      </c>
      <c r="C7" s="8" t="s">
        <v>35</v>
      </c>
      <c r="D7" s="11"/>
      <c r="E7" s="10">
        <v>0.15</v>
      </c>
      <c r="F7" s="10">
        <f t="shared" si="0"/>
        <v>0</v>
      </c>
    </row>
    <row r="8" spans="1:6" ht="40.5">
      <c r="A8" s="6">
        <v>3</v>
      </c>
      <c r="B8" s="7" t="s">
        <v>36</v>
      </c>
      <c r="C8" s="8" t="s">
        <v>37</v>
      </c>
      <c r="D8" s="11"/>
      <c r="E8" s="10">
        <v>0.1</v>
      </c>
      <c r="F8" s="10">
        <f t="shared" si="0"/>
        <v>0</v>
      </c>
    </row>
    <row r="9" spans="1:6" ht="54">
      <c r="A9" s="6">
        <v>4</v>
      </c>
      <c r="B9" s="7" t="s">
        <v>38</v>
      </c>
      <c r="C9" s="12" t="s">
        <v>39</v>
      </c>
      <c r="D9" s="11"/>
      <c r="E9" s="10">
        <v>0.1</v>
      </c>
      <c r="F9" s="10">
        <f t="shared" si="0"/>
        <v>0</v>
      </c>
    </row>
    <row r="10" spans="1:6" ht="81">
      <c r="A10" s="6">
        <v>5</v>
      </c>
      <c r="B10" s="7" t="s">
        <v>40</v>
      </c>
      <c r="C10" s="8" t="s">
        <v>41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42</v>
      </c>
      <c r="C11" s="14" t="s">
        <v>43</v>
      </c>
      <c r="D11" s="11"/>
      <c r="E11" s="10">
        <v>0.1</v>
      </c>
      <c r="F11" s="10">
        <f t="shared" si="0"/>
        <v>0</v>
      </c>
    </row>
    <row r="12" spans="1:6" ht="27.75">
      <c r="A12" s="6">
        <v>7</v>
      </c>
      <c r="B12" s="6" t="s">
        <v>44</v>
      </c>
      <c r="C12" s="15" t="s">
        <v>45</v>
      </c>
      <c r="D12" s="11"/>
      <c r="E12" s="10">
        <v>0.25</v>
      </c>
      <c r="F12" s="10">
        <f t="shared" si="0"/>
        <v>0</v>
      </c>
    </row>
    <row r="13" spans="1:6" ht="13.5">
      <c r="A13" s="16"/>
      <c r="B13" s="17" t="s">
        <v>46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C4:K36"/>
  <sheetViews>
    <sheetView zoomScaleNormal="100" workbookViewId="0">
      <selection activeCell="J3" sqref="J3"/>
    </sheetView>
  </sheetViews>
  <sheetFormatPr defaultRowHeight="12.75"/>
  <cols>
    <col min="3" max="3" width="9.7109375" bestFit="1" customWidth="1"/>
    <col min="4" max="4" width="48.42578125" bestFit="1" customWidth="1"/>
    <col min="5" max="5" width="32.42578125" customWidth="1"/>
    <col min="6" max="6" width="12.42578125" bestFit="1" customWidth="1"/>
    <col min="7" max="7" width="25.140625" bestFit="1" customWidth="1"/>
    <col min="8" max="8" width="10.85546875" bestFit="1" customWidth="1"/>
  </cols>
  <sheetData>
    <row r="4" spans="3:11">
      <c r="C4" s="46"/>
      <c r="D4" s="46"/>
      <c r="E4" s="46"/>
      <c r="F4" s="46"/>
      <c r="G4" s="46"/>
      <c r="H4" s="46"/>
      <c r="I4" s="46"/>
      <c r="J4" s="46"/>
      <c r="K4" s="46"/>
    </row>
    <row r="5" spans="3:11" ht="15">
      <c r="C5" s="46"/>
      <c r="D5" s="46"/>
      <c r="E5" s="47" t="s">
        <v>71</v>
      </c>
      <c r="F5" s="46"/>
      <c r="G5" s="46"/>
      <c r="H5" s="46"/>
      <c r="I5" s="46"/>
      <c r="J5" s="46"/>
      <c r="K5" s="46"/>
    </row>
    <row r="6" spans="3:11">
      <c r="C6" s="46"/>
      <c r="D6" s="46"/>
      <c r="E6" s="48" t="s">
        <v>72</v>
      </c>
      <c r="F6" s="48" t="s">
        <v>73</v>
      </c>
      <c r="G6" s="48" t="s">
        <v>74</v>
      </c>
      <c r="H6" s="58" t="s">
        <v>94</v>
      </c>
      <c r="I6" s="46"/>
      <c r="J6" s="46"/>
      <c r="K6" s="46"/>
    </row>
    <row r="7" spans="3:11">
      <c r="C7" s="46"/>
      <c r="D7" s="46"/>
      <c r="E7" s="49">
        <v>173582883</v>
      </c>
      <c r="F7" s="49">
        <v>171375881</v>
      </c>
      <c r="G7" s="49">
        <f>10175497+6820182+8734807+11798193+13586891+12658873+13872546+16131749+13317649+13649327+8707355+6989772</f>
        <v>136442841</v>
      </c>
      <c r="H7" s="49">
        <f>0+5531568+8245623+12094892+10280509+12632834</f>
        <v>48785426</v>
      </c>
      <c r="I7" s="46"/>
      <c r="J7" s="46"/>
      <c r="K7" s="46"/>
    </row>
    <row r="8" spans="3:11" ht="15">
      <c r="C8" s="46"/>
      <c r="D8" s="50" t="s">
        <v>75</v>
      </c>
      <c r="E8" s="46"/>
      <c r="F8" s="46">
        <f>(F7-E7)/E7*100</f>
        <v>-1.2714398803941975</v>
      </c>
      <c r="G8" s="46">
        <f>(G7-F7)/F7*100</f>
        <v>-20.383871870511346</v>
      </c>
      <c r="H8" s="46" t="s">
        <v>76</v>
      </c>
      <c r="I8" s="46"/>
      <c r="J8" s="46"/>
      <c r="K8" s="46"/>
    </row>
    <row r="9" spans="3:11">
      <c r="C9" s="46"/>
      <c r="D9" s="46"/>
      <c r="E9" s="46"/>
      <c r="F9" s="46"/>
      <c r="G9" s="46"/>
      <c r="H9" s="46"/>
      <c r="I9" s="46"/>
      <c r="J9" s="46"/>
      <c r="K9" s="46"/>
    </row>
    <row r="10" spans="3:11" ht="15">
      <c r="C10" s="46"/>
      <c r="D10" s="46"/>
      <c r="E10" s="47" t="s">
        <v>77</v>
      </c>
      <c r="F10" s="46"/>
      <c r="G10" s="46"/>
      <c r="H10" s="46"/>
      <c r="I10" s="46"/>
      <c r="J10" s="46"/>
      <c r="K10" s="46"/>
    </row>
    <row r="11" spans="3:11">
      <c r="C11" s="46"/>
      <c r="D11" s="46"/>
      <c r="E11" s="48" t="s">
        <v>72</v>
      </c>
      <c r="F11" s="48" t="s">
        <v>73</v>
      </c>
      <c r="G11" s="48" t="s">
        <v>74</v>
      </c>
      <c r="H11" s="58" t="s">
        <v>95</v>
      </c>
      <c r="I11" s="46"/>
      <c r="J11" s="46"/>
      <c r="K11" s="46"/>
    </row>
    <row r="12" spans="3:11">
      <c r="C12" s="46"/>
      <c r="D12" s="46"/>
      <c r="E12" s="46">
        <v>20054803</v>
      </c>
      <c r="F12" s="46">
        <v>119389716</v>
      </c>
      <c r="G12" s="46">
        <f>12741562+9108226+3631437+3270110+6469620+5660349+6386179+3174652+3580774+5224752+4265626+5270445</f>
        <v>68783732</v>
      </c>
      <c r="H12" s="46">
        <f>0+1420556+4082149+4667160+7078984+5409209+7087450</f>
        <v>29745508</v>
      </c>
      <c r="I12" s="46"/>
      <c r="J12" s="46"/>
      <c r="K12" s="46"/>
    </row>
    <row r="13" spans="3:11">
      <c r="C13" s="46"/>
      <c r="D13" s="46"/>
      <c r="E13" s="46"/>
      <c r="F13" s="46">
        <f>(F12-E12)/E12*100</f>
        <v>495.3173212421982</v>
      </c>
      <c r="G13" s="46">
        <f>(G12-F12)/F12</f>
        <v>-0.42387222028403182</v>
      </c>
      <c r="H13" s="46"/>
      <c r="I13" s="46"/>
      <c r="J13" s="46"/>
      <c r="K13" s="46"/>
    </row>
    <row r="14" spans="3:11">
      <c r="C14" s="46"/>
      <c r="D14" s="46"/>
      <c r="E14" s="46"/>
      <c r="F14" s="46"/>
      <c r="G14" s="46"/>
      <c r="H14" s="46"/>
      <c r="I14" s="46"/>
      <c r="J14" s="46"/>
      <c r="K14" s="46"/>
    </row>
    <row r="15" spans="3:11" ht="15">
      <c r="C15" s="46"/>
      <c r="D15" s="46"/>
      <c r="E15" s="47" t="s">
        <v>78</v>
      </c>
      <c r="F15" s="46"/>
      <c r="G15" s="46"/>
      <c r="H15" s="46"/>
      <c r="I15" s="46"/>
      <c r="J15" s="46"/>
      <c r="K15" s="46"/>
    </row>
    <row r="16" spans="3:11">
      <c r="C16" s="46"/>
      <c r="D16" s="46"/>
      <c r="E16" s="48" t="s">
        <v>72</v>
      </c>
      <c r="F16" s="48" t="s">
        <v>73</v>
      </c>
      <c r="G16" s="48" t="s">
        <v>79</v>
      </c>
      <c r="H16" s="58" t="s">
        <v>95</v>
      </c>
      <c r="I16" s="46"/>
      <c r="J16" s="46"/>
      <c r="K16" s="46"/>
    </row>
    <row r="17" spans="3:11">
      <c r="C17" s="46"/>
      <c r="D17" s="46"/>
      <c r="E17" s="46">
        <v>5841173</v>
      </c>
      <c r="F17" s="46">
        <v>2435037</v>
      </c>
      <c r="G17" s="46">
        <f>405000+84000+236000+46450+45176+84500+160400+197320+421795+196400+242400+252710</f>
        <v>2372151</v>
      </c>
      <c r="H17" s="46">
        <f>0+43500+96000+54000+200400+120000+94560</f>
        <v>608460</v>
      </c>
      <c r="I17" s="46"/>
      <c r="J17" s="46"/>
      <c r="K17" s="46"/>
    </row>
    <row r="18" spans="3:11">
      <c r="C18" s="46"/>
      <c r="D18" s="46"/>
      <c r="E18" s="46"/>
      <c r="F18" s="46"/>
      <c r="G18" s="46"/>
      <c r="H18" s="46"/>
      <c r="I18" s="46"/>
      <c r="J18" s="46"/>
      <c r="K18" s="46"/>
    </row>
    <row r="19" spans="3:11" ht="15">
      <c r="C19" s="46"/>
      <c r="D19" s="46"/>
      <c r="E19" s="47" t="s">
        <v>80</v>
      </c>
      <c r="F19" s="46"/>
      <c r="G19" s="46"/>
      <c r="H19" s="46"/>
      <c r="I19" s="46"/>
      <c r="J19" s="46"/>
      <c r="K19" s="46"/>
    </row>
    <row r="20" spans="3:11">
      <c r="C20" s="46"/>
      <c r="D20" s="46"/>
      <c r="E20" s="48" t="s">
        <v>72</v>
      </c>
      <c r="F20" s="48" t="s">
        <v>73</v>
      </c>
      <c r="G20" s="48" t="s">
        <v>79</v>
      </c>
      <c r="H20" s="58" t="s">
        <v>95</v>
      </c>
      <c r="I20" s="46"/>
      <c r="J20" s="46"/>
      <c r="K20" s="46"/>
    </row>
    <row r="21" spans="3:11">
      <c r="C21" s="46"/>
      <c r="D21" s="46"/>
      <c r="E21" s="46">
        <v>21674821</v>
      </c>
      <c r="F21" s="46">
        <v>33017259</v>
      </c>
      <c r="G21" s="46">
        <f>500800+272700+2233115+995040+749025+522255+508585+969918+563913+3733193+1229713+496695</f>
        <v>12774952</v>
      </c>
      <c r="H21" s="46">
        <f>0+1981950+2718530+2933540+3091199+4124569+303005</f>
        <v>15152793</v>
      </c>
      <c r="I21" s="46"/>
      <c r="J21" s="46"/>
      <c r="K21" s="46"/>
    </row>
    <row r="22" spans="3:11">
      <c r="C22" s="46"/>
      <c r="D22" s="46"/>
      <c r="E22" s="46"/>
      <c r="F22" s="46"/>
      <c r="G22" s="46"/>
      <c r="H22" s="46"/>
      <c r="I22" s="46"/>
      <c r="J22" s="46"/>
      <c r="K22" s="46"/>
    </row>
    <row r="23" spans="3:11">
      <c r="C23" s="46"/>
      <c r="D23" s="46"/>
      <c r="E23" s="46"/>
      <c r="F23" s="46"/>
      <c r="G23" s="46"/>
      <c r="H23" s="46"/>
      <c r="I23" s="46"/>
      <c r="J23" s="46"/>
      <c r="K23" s="46"/>
    </row>
    <row r="24" spans="3:11">
      <c r="C24" s="46"/>
      <c r="D24" s="46"/>
      <c r="E24" s="46"/>
      <c r="F24" s="46"/>
      <c r="G24" s="46"/>
      <c r="H24" s="46"/>
      <c r="I24" s="46"/>
      <c r="J24" s="46"/>
      <c r="K24" s="46"/>
    </row>
    <row r="25" spans="3:11" ht="15">
      <c r="C25" s="47" t="s">
        <v>81</v>
      </c>
      <c r="D25" s="46"/>
      <c r="E25" s="46"/>
      <c r="F25" s="46"/>
      <c r="G25" s="46"/>
      <c r="H25" s="46"/>
      <c r="I25" s="46"/>
      <c r="J25" s="46"/>
      <c r="K25" s="46"/>
    </row>
    <row r="26" spans="3:11" ht="15">
      <c r="C26" s="46"/>
      <c r="D26" s="51" t="s">
        <v>82</v>
      </c>
      <c r="E26" s="51" t="s">
        <v>83</v>
      </c>
      <c r="F26" s="60" t="s">
        <v>84</v>
      </c>
      <c r="G26" s="46"/>
      <c r="H26" s="46"/>
      <c r="I26" s="46"/>
      <c r="J26" s="46"/>
      <c r="K26" s="46"/>
    </row>
    <row r="27" spans="3:11">
      <c r="C27" s="46"/>
      <c r="D27" s="51" t="s">
        <v>85</v>
      </c>
      <c r="E27" s="51" t="s">
        <v>83</v>
      </c>
      <c r="F27" s="49"/>
      <c r="G27" s="46"/>
      <c r="H27" s="46"/>
      <c r="I27" s="46"/>
      <c r="J27" s="46"/>
      <c r="K27" s="46"/>
    </row>
    <row r="28" spans="3:11">
      <c r="C28" s="46"/>
      <c r="D28" s="51" t="s">
        <v>86</v>
      </c>
      <c r="E28" s="51" t="s">
        <v>83</v>
      </c>
      <c r="F28" s="49"/>
      <c r="G28" s="46"/>
      <c r="H28" s="46"/>
      <c r="I28" s="46"/>
      <c r="J28" s="46"/>
      <c r="K28" s="46"/>
    </row>
    <row r="29" spans="3:11">
      <c r="C29" s="46"/>
      <c r="D29" s="46"/>
      <c r="E29" s="46"/>
      <c r="F29" s="46"/>
      <c r="G29" s="46"/>
      <c r="H29" s="46"/>
      <c r="I29" s="46"/>
      <c r="J29" s="46"/>
      <c r="K29" s="46"/>
    </row>
    <row r="30" spans="3:11" ht="15">
      <c r="C30" s="46"/>
      <c r="D30" s="49" t="s">
        <v>96</v>
      </c>
      <c r="E30" s="49" t="s">
        <v>97</v>
      </c>
      <c r="F30" s="60" t="s">
        <v>98</v>
      </c>
      <c r="G30" s="46"/>
      <c r="H30" s="46"/>
      <c r="I30" s="46"/>
      <c r="J30" s="46"/>
      <c r="K30" s="46"/>
    </row>
    <row r="31" spans="3:11">
      <c r="C31" s="46"/>
      <c r="D31" s="49" t="s">
        <v>99</v>
      </c>
      <c r="E31" s="49" t="s">
        <v>97</v>
      </c>
      <c r="F31" s="49" t="s">
        <v>100</v>
      </c>
      <c r="G31" s="46"/>
      <c r="H31" s="46"/>
      <c r="I31" s="46"/>
      <c r="J31" s="46"/>
      <c r="K31" s="46"/>
    </row>
    <row r="32" spans="3:11">
      <c r="C32" s="46"/>
      <c r="D32" s="46"/>
      <c r="E32" s="46"/>
      <c r="F32" s="46"/>
      <c r="G32" s="46"/>
      <c r="H32" s="46"/>
      <c r="I32" s="46"/>
      <c r="J32" s="46"/>
      <c r="K32" s="46"/>
    </row>
    <row r="33" spans="3:11">
      <c r="C33" s="46"/>
      <c r="D33" s="46"/>
      <c r="E33" s="46"/>
      <c r="F33" s="46"/>
      <c r="G33" s="46"/>
      <c r="H33" s="46"/>
      <c r="I33" s="46"/>
      <c r="J33" s="46"/>
      <c r="K33" s="46"/>
    </row>
    <row r="34" spans="3:11">
      <c r="C34" s="46"/>
      <c r="D34" s="46"/>
      <c r="E34" s="46"/>
      <c r="F34" s="46"/>
      <c r="G34" s="46"/>
      <c r="H34" s="46"/>
      <c r="I34" s="46"/>
      <c r="J34" s="46"/>
      <c r="K34" s="46"/>
    </row>
    <row r="35" spans="3:11">
      <c r="C35" s="46"/>
      <c r="D35" s="46"/>
      <c r="E35" s="46"/>
      <c r="F35" s="46"/>
      <c r="G35" s="46"/>
      <c r="H35" s="46"/>
      <c r="I35" s="46"/>
      <c r="J35" s="46"/>
      <c r="K35" s="46"/>
    </row>
    <row r="36" spans="3:11">
      <c r="C36" s="46"/>
      <c r="D36" s="46"/>
      <c r="E36" s="46"/>
      <c r="F36" s="46"/>
      <c r="G36" s="46"/>
      <c r="H36" s="46"/>
      <c r="I36" s="46"/>
      <c r="J36" s="46"/>
      <c r="K36" s="4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Eligibility</vt:lpstr>
      <vt:lpstr>RTR</vt:lpstr>
      <vt:lpstr>Sheet1</vt:lpstr>
      <vt:lpstr>Sales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Samsung</cp:lastModifiedBy>
  <cp:lastPrinted>2018-07-05T06:12:00Z</cp:lastPrinted>
  <dcterms:created xsi:type="dcterms:W3CDTF">2015-09-25T09:25:00Z</dcterms:created>
  <dcterms:modified xsi:type="dcterms:W3CDTF">2020-12-07T08:00:01Z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