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ITI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H17" i="2" l="1"/>
  <c r="I15" i="2"/>
  <c r="I13" i="2"/>
  <c r="I9" i="2" l="1"/>
  <c r="K18" i="2"/>
  <c r="I3" i="2"/>
  <c r="I2" i="2"/>
  <c r="F32" i="1" l="1"/>
  <c r="D26" i="1"/>
  <c r="F26" i="1" s="1"/>
  <c r="D27" i="1"/>
  <c r="F27" i="1" s="1"/>
  <c r="D28" i="1"/>
  <c r="F28" i="1" s="1"/>
  <c r="D29" i="1"/>
  <c r="F29" i="1" s="1"/>
  <c r="D20" i="1"/>
  <c r="F20" i="1" s="1"/>
  <c r="D22" i="1"/>
  <c r="D23" i="1"/>
  <c r="F23" i="1" s="1"/>
  <c r="D24" i="1"/>
  <c r="F24" i="1" s="1"/>
  <c r="D21" i="1"/>
  <c r="F21" i="1" s="1"/>
  <c r="F22" i="1"/>
  <c r="D14" i="1"/>
  <c r="F14" i="1" s="1"/>
  <c r="D15" i="1"/>
  <c r="D16" i="1"/>
  <c r="D17" i="1"/>
  <c r="F17" i="1" s="1"/>
  <c r="D18" i="1"/>
  <c r="F18" i="1" s="1"/>
  <c r="F15" i="1"/>
  <c r="F16" i="1"/>
  <c r="D9" i="1"/>
  <c r="F9" i="1" s="1"/>
  <c r="D10" i="1"/>
  <c r="F10" i="1" s="1"/>
  <c r="D11" i="1"/>
  <c r="F11" i="1" s="1"/>
  <c r="D12" i="1"/>
  <c r="F12" i="1" s="1"/>
  <c r="D3" i="1"/>
  <c r="F3" i="1" s="1"/>
  <c r="D4" i="1"/>
  <c r="F4" i="1" s="1"/>
  <c r="D7" i="1"/>
  <c r="F7" i="1" s="1"/>
  <c r="D5" i="1"/>
  <c r="F49" i="1"/>
  <c r="F48" i="1"/>
  <c r="B43" i="1"/>
  <c r="F42" i="1"/>
  <c r="F44" i="1" s="1"/>
  <c r="F37" i="1"/>
  <c r="A75" i="1"/>
  <c r="A79" i="1"/>
  <c r="F6" i="5"/>
  <c r="F7" i="5"/>
  <c r="F8" i="5"/>
  <c r="F9" i="5"/>
  <c r="F10" i="5"/>
  <c r="F11" i="5"/>
  <c r="F12" i="5"/>
  <c r="E13" i="5"/>
  <c r="F13" i="5" l="1"/>
  <c r="D6" i="1"/>
  <c r="F6" i="1" s="1"/>
  <c r="F5" i="1"/>
  <c r="F30" i="1" l="1"/>
  <c r="F31" i="1" s="1"/>
  <c r="F34" i="1" l="1"/>
  <c r="F38" i="1" s="1"/>
  <c r="F45" i="1"/>
  <c r="F50" i="1" s="1"/>
</calcChain>
</file>

<file path=xl/sharedStrings.xml><?xml version="1.0" encoding="utf-8"?>
<sst xmlns="http://schemas.openxmlformats.org/spreadsheetml/2006/main" count="224" uniqueCount="141">
  <si>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</si>
  <si>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</si>
  <si>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</si>
  <si>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</si>
  <si>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</si>
  <si>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</si>
  <si>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</si>
  <si>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</si>
  <si>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</si>
  <si>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</si>
  <si>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</si>
  <si>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</si>
  <si>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</si>
  <si>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</si>
  <si>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</si>
  <si>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</si>
  <si>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</si>
  <si>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</si>
  <si>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</si>
  <si>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</si>
  <si>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</si>
  <si>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</si>
  <si>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</si>
  <si>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</si>
  <si>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</si>
  <si>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</si>
  <si>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</si>
  <si>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</si>
  <si>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</si>
  <si>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</si>
  <si>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</si>
  <si>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</si>
  <si>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</si>
  <si>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</si>
  <si>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</si>
  <si>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</si>
  <si>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</si>
  <si>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</si>
  <si>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</si>
  <si>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</si>
  <si>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</si>
  <si>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</si>
  <si>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</si>
  <si>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</si>
  <si>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</si>
  <si>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</si>
  <si>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</si>
  <si>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</si>
  <si>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</si>
  <si>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</si>
  <si>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</si>
  <si>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</si>
  <si>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</si>
  <si>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</si>
  <si>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</si>
  <si>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</si>
  <si>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</si>
  <si>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</si>
  <si>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</si>
  <si>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</si>
  <si>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</si>
  <si>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</si>
  <si>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</si>
  <si>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</si>
  <si>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</si>
  <si>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</si>
  <si>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</si>
  <si>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</si>
  <si>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</si>
  <si>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</si>
  <si>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</si>
  <si>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</si>
  <si>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</si>
  <si>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</si>
  <si>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</si>
  <si>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</si>
  <si>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</si>
  <si>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</si>
  <si>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</si>
  <si>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</si>
  <si>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</si>
  <si>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</si>
  <si>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</si>
  <si>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</si>
  <si>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</si>
  <si>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</si>
  <si>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</si>
  <si>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</si>
  <si>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</si>
  <si>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</si>
  <si>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</si>
  <si>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</si>
  <si>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</si>
  <si>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</si>
  <si>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y</t>
  </si>
  <si>
    <t>EMI Considered</t>
  </si>
  <si>
    <t>2016-17</t>
  </si>
  <si>
    <t>Capital First</t>
  </si>
  <si>
    <t xml:space="preserve">ASSESSMENT YEAR </t>
  </si>
  <si>
    <t>2017-18</t>
  </si>
  <si>
    <t xml:space="preserve">Income From Salary </t>
  </si>
  <si>
    <t>Income u/s 44AD</t>
  </si>
  <si>
    <t>Income From Other Sources</t>
  </si>
  <si>
    <t>Profits &amp; Gains From Business &amp; Profession</t>
  </si>
  <si>
    <t>Income From House Property</t>
  </si>
  <si>
    <t>Income From Salary (Nand Mangal)</t>
  </si>
  <si>
    <t>n</t>
  </si>
  <si>
    <t>ADITYA KNITS PVT LTD.</t>
  </si>
  <si>
    <t>VIKRAM JAIN</t>
  </si>
  <si>
    <t>SUDESH KUMARI JAIN</t>
  </si>
  <si>
    <t xml:space="preserve">RUPALI JAIN </t>
  </si>
  <si>
    <t>ADITYA</t>
  </si>
  <si>
    <t>Aditya knits (P) LTD</t>
  </si>
  <si>
    <t>LAP</t>
  </si>
  <si>
    <t>Induslnd Bank</t>
  </si>
  <si>
    <t>BL</t>
  </si>
  <si>
    <t>Fulleration India</t>
  </si>
  <si>
    <t xml:space="preserve">Loan </t>
  </si>
  <si>
    <t>LBLUD00004211548</t>
  </si>
  <si>
    <t>Mr. Vikran Jain</t>
  </si>
  <si>
    <t>ICICI</t>
  </si>
  <si>
    <t>TOP UP</t>
  </si>
  <si>
    <t>TCFBL0363000010295232</t>
  </si>
  <si>
    <t>BL unsec</t>
  </si>
  <si>
    <t>LALUD00038514040</t>
  </si>
  <si>
    <t>HCFLUDTLU00003835560</t>
  </si>
  <si>
    <t>Hero Fincorp LTD</t>
  </si>
  <si>
    <t>Dewan Housing Finance corp</t>
  </si>
  <si>
    <t>BIL</t>
  </si>
  <si>
    <t>N</t>
  </si>
  <si>
    <t>IDBI</t>
  </si>
  <si>
    <t>HYP</t>
  </si>
  <si>
    <t>Y</t>
  </si>
  <si>
    <t>AUR004202626551</t>
  </si>
  <si>
    <t>AXIS</t>
  </si>
  <si>
    <t>AL</t>
  </si>
  <si>
    <t>LLUDSBL0000070021</t>
  </si>
  <si>
    <t>EDELWEISS</t>
  </si>
  <si>
    <t>UPF</t>
  </si>
  <si>
    <t>LBLUD00002855122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</si>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</sst>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105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6" applyNumberFormat="1" applyFont="1" applyFill="1" applyBorder="1" applyAlignment="1" applyProtection="1">
      <alignment horizontal="center" vertical="top"/>
    </xf>
    <xf numFmtId="164" fontId="2" fillId="4" borderId="1" xfId="6" applyNumberFormat="1" applyFont="1" applyFill="1" applyBorder="1" applyAlignment="1" applyProtection="1">
      <alignment horizontal="center" vertical="top"/>
    </xf>
    <xf numFmtId="10" fontId="2" fillId="4" borderId="1" xfId="1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6" applyNumberFormat="1" applyFont="1" applyFill="1" applyBorder="1" applyAlignment="1" applyProtection="1">
      <alignment horizontal="center" vertical="top"/>
    </xf>
    <xf numFmtId="10" fontId="2" fillId="4" borderId="1" xfId="6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vertical="top" wrapText="1"/>
    </xf>
    <xf numFmtId="2" fontId="2" fillId="0" borderId="1" xfId="6" applyNumberFormat="1" applyFont="1" applyFill="1" applyBorder="1" applyAlignment="1" applyProtection="1">
      <alignment horizontal="center" vertical="top"/>
    </xf>
    <xf numFmtId="164" fontId="2" fillId="0" borderId="1" xfId="6" applyNumberFormat="1" applyFont="1" applyFill="1" applyBorder="1" applyAlignment="1" applyProtection="1">
      <alignment horizontal="center" vertical="top"/>
    </xf>
    <xf numFmtId="10" fontId="2" fillId="5" borderId="1" xfId="5" applyNumberFormat="1" applyFont="1" applyFill="1" applyBorder="1" applyAlignment="1" applyProtection="1">
      <alignment horizontal="center" vertical="top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13" fillId="2" borderId="0" xfId="3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7" fillId="8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top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7"/>
  <sheetViews>
    <sheetView tabSelected="1" zoomScale="130" zoomScaleNormal="130" workbookViewId="0">
      <selection activeCell="F34" sqref="F34"/>
    </sheetView>
  </sheetViews>
  <sheetFormatPr defaultColWidth="31.33203125" defaultRowHeight="13.8"/>
  <cols>
    <col min="1" max="1" width="40.554687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72" t="s">
        <v>107</v>
      </c>
      <c r="B1" s="82" t="s">
        <v>98</v>
      </c>
      <c r="C1" s="82"/>
      <c r="D1" s="6" t="s">
        <v>0</v>
      </c>
      <c r="E1" s="6">
        <v>7720208401</v>
      </c>
      <c r="F1" s="6" t="s">
        <v>1</v>
      </c>
    </row>
    <row r="2" spans="1:6">
      <c r="A2" s="7" t="s">
        <v>107</v>
      </c>
      <c r="B2" s="8" t="s">
        <v>99</v>
      </c>
      <c r="C2" s="8" t="s">
        <v>96</v>
      </c>
      <c r="D2" s="8" t="s">
        <v>69</v>
      </c>
      <c r="E2" s="9" t="s">
        <v>2</v>
      </c>
      <c r="F2" s="8" t="s">
        <v>70</v>
      </c>
    </row>
    <row r="3" spans="1:6">
      <c r="A3" s="10" t="s">
        <v>91</v>
      </c>
      <c r="B3" s="66">
        <v>28104761.98</v>
      </c>
      <c r="C3" s="65">
        <v>8342567.3499999996</v>
      </c>
      <c r="D3" s="11">
        <f>AVERAGE(B3:C3)</f>
        <v>18223664.664999999</v>
      </c>
      <c r="E3" s="12">
        <v>1</v>
      </c>
      <c r="F3" s="11">
        <f>E3*D3</f>
        <v>18223664.664999999</v>
      </c>
    </row>
    <row r="4" spans="1:6">
      <c r="A4" s="10" t="s">
        <v>92</v>
      </c>
      <c r="B4" s="66">
        <v>10473913</v>
      </c>
      <c r="C4" s="65">
        <v>11520467</v>
      </c>
      <c r="D4" s="11">
        <f>AVERAGE(B4:C4)</f>
        <v>10997190</v>
      </c>
      <c r="E4" s="12">
        <v>1</v>
      </c>
      <c r="F4" s="11">
        <f>E4*D4</f>
        <v>10997190</v>
      </c>
    </row>
    <row r="5" spans="1:6">
      <c r="A5" s="10" t="s">
        <v>93</v>
      </c>
      <c r="B5" s="66">
        <v>13077103.84</v>
      </c>
      <c r="C5" s="65">
        <v>14630897.07</v>
      </c>
      <c r="D5" s="11">
        <f>AVERAGE(B5:C5)</f>
        <v>13854000.455</v>
      </c>
      <c r="E5" s="12">
        <v>1</v>
      </c>
      <c r="F5" s="11">
        <f>E5*D5</f>
        <v>13854000.455</v>
      </c>
    </row>
    <row r="6" spans="1:6">
      <c r="A6" s="10" t="s">
        <v>72</v>
      </c>
      <c r="B6" s="67">
        <v>0</v>
      </c>
      <c r="C6" s="64">
        <v>0</v>
      </c>
      <c r="D6" s="11">
        <f>AVERAGE(B6:C6)</f>
        <v>0</v>
      </c>
      <c r="E6" s="12">
        <v>1</v>
      </c>
      <c r="F6" s="11">
        <f>E6*D6</f>
        <v>0</v>
      </c>
    </row>
    <row r="7" spans="1:6">
      <c r="A7" s="10" t="s">
        <v>71</v>
      </c>
      <c r="B7" s="66">
        <v>-10655578</v>
      </c>
      <c r="C7" s="64">
        <v>-3568934</v>
      </c>
      <c r="D7" s="11">
        <f>AVERAGE(B7:C7)</f>
        <v>-7112256</v>
      </c>
      <c r="E7" s="12">
        <v>1</v>
      </c>
      <c r="F7" s="11">
        <f>E7*D7</f>
        <v>-7112256</v>
      </c>
    </row>
    <row r="8" spans="1:6">
      <c r="A8" s="7" t="s">
        <v>108</v>
      </c>
      <c r="B8" s="8" t="s">
        <v>99</v>
      </c>
      <c r="C8" s="8" t="s">
        <v>96</v>
      </c>
      <c r="D8" s="8" t="s">
        <v>69</v>
      </c>
      <c r="E8" s="9" t="s">
        <v>2</v>
      </c>
      <c r="F8" s="8" t="s">
        <v>70</v>
      </c>
    </row>
    <row r="9" spans="1:6">
      <c r="A9" s="10" t="s">
        <v>100</v>
      </c>
      <c r="B9" s="66">
        <v>0</v>
      </c>
      <c r="C9" s="65">
        <v>2100000</v>
      </c>
      <c r="D9" s="11">
        <f>AVERAGE(B9:C9)</f>
        <v>1050000</v>
      </c>
      <c r="E9" s="12">
        <v>0</v>
      </c>
      <c r="F9" s="11">
        <f>E9*D9</f>
        <v>0</v>
      </c>
    </row>
    <row r="10" spans="1:6">
      <c r="A10" s="10" t="s">
        <v>101</v>
      </c>
      <c r="B10" s="66">
        <v>0</v>
      </c>
      <c r="C10" s="65">
        <v>0</v>
      </c>
      <c r="D10" s="11">
        <f>AVERAGE(B10:C10)</f>
        <v>0</v>
      </c>
      <c r="E10" s="12">
        <v>1</v>
      </c>
      <c r="F10" s="11">
        <f>E10*D10</f>
        <v>0</v>
      </c>
    </row>
    <row r="11" spans="1:6">
      <c r="A11" s="10" t="s">
        <v>102</v>
      </c>
      <c r="B11" s="66">
        <v>0</v>
      </c>
      <c r="C11" s="65">
        <v>420624</v>
      </c>
      <c r="D11" s="11">
        <f>AVERAGE(B11:C11)</f>
        <v>210312</v>
      </c>
      <c r="E11" s="12">
        <v>0.5</v>
      </c>
      <c r="F11" s="11">
        <f>E11*D11</f>
        <v>105156</v>
      </c>
    </row>
    <row r="12" spans="1:6">
      <c r="A12" s="10" t="s">
        <v>71</v>
      </c>
      <c r="B12" s="66">
        <v>0</v>
      </c>
      <c r="C12" s="64">
        <v>-546020</v>
      </c>
      <c r="D12" s="11">
        <f>AVERAGE(B12:C12)</f>
        <v>-273010</v>
      </c>
      <c r="E12" s="12">
        <v>1</v>
      </c>
      <c r="F12" s="11">
        <f>E12*D12</f>
        <v>-273010</v>
      </c>
    </row>
    <row r="13" spans="1:6">
      <c r="A13" s="7" t="s">
        <v>109</v>
      </c>
      <c r="B13" s="8" t="s">
        <v>99</v>
      </c>
      <c r="C13" s="8" t="s">
        <v>96</v>
      </c>
      <c r="D13" s="8" t="s">
        <v>69</v>
      </c>
      <c r="E13" s="9" t="s">
        <v>2</v>
      </c>
      <c r="F13" s="8" t="s">
        <v>70</v>
      </c>
    </row>
    <row r="14" spans="1:6">
      <c r="A14" s="10" t="s">
        <v>100</v>
      </c>
      <c r="B14" s="66">
        <v>600000</v>
      </c>
      <c r="C14" s="65">
        <v>667687</v>
      </c>
      <c r="D14" s="11">
        <f>AVERAGE(B14:C14)</f>
        <v>633843.5</v>
      </c>
      <c r="E14" s="12">
        <v>0</v>
      </c>
      <c r="F14" s="11">
        <f>E14*D14</f>
        <v>0</v>
      </c>
    </row>
    <row r="15" spans="1:6">
      <c r="A15" s="10" t="s">
        <v>103</v>
      </c>
      <c r="B15" s="66">
        <v>252353</v>
      </c>
      <c r="C15" s="65">
        <v>0</v>
      </c>
      <c r="D15" s="11">
        <f>AVERAGE(B15:C15)</f>
        <v>126176.5</v>
      </c>
      <c r="E15" s="12">
        <v>1</v>
      </c>
      <c r="F15" s="11">
        <f>E15*D15</f>
        <v>126176.5</v>
      </c>
    </row>
    <row r="16" spans="1:6">
      <c r="A16" s="10" t="s">
        <v>104</v>
      </c>
      <c r="B16" s="66">
        <v>0</v>
      </c>
      <c r="C16" s="65">
        <v>0</v>
      </c>
      <c r="D16" s="11">
        <f>AVERAGE(B16:C16)</f>
        <v>0</v>
      </c>
      <c r="E16" s="12">
        <v>1</v>
      </c>
      <c r="F16" s="11">
        <f>E16*D16</f>
        <v>0</v>
      </c>
    </row>
    <row r="17" spans="1:6">
      <c r="A17" s="10" t="s">
        <v>102</v>
      </c>
      <c r="B17" s="66">
        <v>39941</v>
      </c>
      <c r="C17" s="65">
        <v>2920</v>
      </c>
      <c r="D17" s="11">
        <f>AVERAGE(B17:C17)</f>
        <v>21430.5</v>
      </c>
      <c r="E17" s="12">
        <v>0.5</v>
      </c>
      <c r="F17" s="11">
        <f>E17*D17</f>
        <v>10715.25</v>
      </c>
    </row>
    <row r="18" spans="1:6">
      <c r="A18" s="10" t="s">
        <v>71</v>
      </c>
      <c r="B18" s="66">
        <v>-42702</v>
      </c>
      <c r="C18" s="64">
        <v>-14740</v>
      </c>
      <c r="D18" s="11">
        <f>AVERAGE(B18:C18)</f>
        <v>-28721</v>
      </c>
      <c r="E18" s="12">
        <v>1</v>
      </c>
      <c r="F18" s="11">
        <f>E18*D18</f>
        <v>-28721</v>
      </c>
    </row>
    <row r="19" spans="1:6">
      <c r="A19" s="7" t="s">
        <v>110</v>
      </c>
      <c r="B19" s="8" t="s">
        <v>99</v>
      </c>
      <c r="C19" s="8" t="s">
        <v>96</v>
      </c>
      <c r="D19" s="8" t="s">
        <v>69</v>
      </c>
      <c r="E19" s="9" t="s">
        <v>2</v>
      </c>
      <c r="F19" s="8" t="s">
        <v>70</v>
      </c>
    </row>
    <row r="20" spans="1:6">
      <c r="A20" s="10" t="s">
        <v>100</v>
      </c>
      <c r="B20" s="66">
        <v>2400000</v>
      </c>
      <c r="C20" s="65">
        <v>1500000</v>
      </c>
      <c r="D20" s="11">
        <f>AVERAGE(B20:C20)</f>
        <v>1950000</v>
      </c>
      <c r="E20" s="12">
        <v>0</v>
      </c>
      <c r="F20" s="11">
        <f>E20*D20</f>
        <v>0</v>
      </c>
    </row>
    <row r="21" spans="1:6">
      <c r="A21" s="10" t="s">
        <v>104</v>
      </c>
      <c r="B21" s="66">
        <v>0</v>
      </c>
      <c r="C21" s="65">
        <v>0</v>
      </c>
      <c r="D21" s="11">
        <f>AVERAGE(B21:C21)</f>
        <v>0</v>
      </c>
      <c r="E21" s="12">
        <v>0</v>
      </c>
      <c r="F21" s="11">
        <f>E21*D21</f>
        <v>0</v>
      </c>
    </row>
    <row r="22" spans="1:6">
      <c r="A22" s="10" t="s">
        <v>103</v>
      </c>
      <c r="B22" s="66">
        <v>0</v>
      </c>
      <c r="C22" s="65">
        <v>0</v>
      </c>
      <c r="D22" s="11">
        <f>AVERAGE(B22:C22)</f>
        <v>0</v>
      </c>
      <c r="E22" s="12">
        <v>1</v>
      </c>
      <c r="F22" s="11">
        <f>E22*D22</f>
        <v>0</v>
      </c>
    </row>
    <row r="23" spans="1:6">
      <c r="A23" s="10" t="s">
        <v>102</v>
      </c>
      <c r="B23" s="66">
        <v>8525</v>
      </c>
      <c r="C23" s="65">
        <v>12749</v>
      </c>
      <c r="D23" s="11">
        <f>AVERAGE(B23:C23)</f>
        <v>10637</v>
      </c>
      <c r="E23" s="12">
        <v>0.5</v>
      </c>
      <c r="F23" s="11">
        <f>E23*D23</f>
        <v>5318.5</v>
      </c>
    </row>
    <row r="24" spans="1:6">
      <c r="A24" s="10" t="s">
        <v>71</v>
      </c>
      <c r="B24" s="66">
        <v>-502125</v>
      </c>
      <c r="C24" s="64">
        <v>-168225</v>
      </c>
      <c r="D24" s="11">
        <f>AVERAGE(B24:C24)</f>
        <v>-335175</v>
      </c>
      <c r="E24" s="12">
        <v>1</v>
      </c>
      <c r="F24" s="11">
        <f>E24*D24</f>
        <v>-335175</v>
      </c>
    </row>
    <row r="25" spans="1:6">
      <c r="A25" s="7" t="s">
        <v>111</v>
      </c>
      <c r="B25" s="8" t="s">
        <v>99</v>
      </c>
      <c r="C25" s="8" t="s">
        <v>96</v>
      </c>
      <c r="D25" s="8" t="s">
        <v>69</v>
      </c>
      <c r="E25" s="9" t="s">
        <v>2</v>
      </c>
      <c r="F25" s="8" t="s">
        <v>70</v>
      </c>
    </row>
    <row r="26" spans="1:6">
      <c r="A26" s="10" t="s">
        <v>105</v>
      </c>
      <c r="B26" s="66">
        <v>975000</v>
      </c>
      <c r="C26" s="65">
        <v>0</v>
      </c>
      <c r="D26" s="11">
        <f>AVERAGE(B26:C26)</f>
        <v>487500</v>
      </c>
      <c r="E26" s="12">
        <v>0</v>
      </c>
      <c r="F26" s="11">
        <f>E26*D26</f>
        <v>0</v>
      </c>
    </row>
    <row r="27" spans="1:6">
      <c r="A27" s="10" t="s">
        <v>103</v>
      </c>
      <c r="B27" s="66">
        <v>0</v>
      </c>
      <c r="C27" s="65">
        <v>0</v>
      </c>
      <c r="D27" s="11">
        <f>AVERAGE(B27:C27)</f>
        <v>0</v>
      </c>
      <c r="E27" s="12">
        <v>1</v>
      </c>
      <c r="F27" s="11">
        <f>E27*D27</f>
        <v>0</v>
      </c>
    </row>
    <row r="28" spans="1:6">
      <c r="A28" s="10" t="s">
        <v>102</v>
      </c>
      <c r="B28" s="66">
        <v>415227</v>
      </c>
      <c r="C28" s="65">
        <v>111205</v>
      </c>
      <c r="D28" s="11">
        <f>AVERAGE(B28:C28)</f>
        <v>263216</v>
      </c>
      <c r="E28" s="12">
        <v>0.5</v>
      </c>
      <c r="F28" s="11">
        <f>E28*D28</f>
        <v>131608</v>
      </c>
    </row>
    <row r="29" spans="1:6">
      <c r="A29" s="10" t="s">
        <v>71</v>
      </c>
      <c r="B29" s="66">
        <v>-191233</v>
      </c>
      <c r="C29" s="64">
        <v>0</v>
      </c>
      <c r="D29" s="11">
        <f>AVERAGE(B29:C29)</f>
        <v>-95616.5</v>
      </c>
      <c r="E29" s="12">
        <v>1</v>
      </c>
      <c r="F29" s="11">
        <f>E29*D29</f>
        <v>-95616.5</v>
      </c>
    </row>
    <row r="30" spans="1:6" ht="15.45" customHeight="1">
      <c r="A30" s="63" t="s">
        <v>73</v>
      </c>
      <c r="B30" s="83"/>
      <c r="C30" s="84"/>
      <c r="D30" s="84"/>
      <c r="E30" s="85"/>
      <c r="F30" s="13">
        <f>+SUM(F3:F29)</f>
        <v>35609050.869999997</v>
      </c>
    </row>
    <row r="31" spans="1:6" ht="16.350000000000001" customHeight="1">
      <c r="A31" s="14" t="s">
        <v>74</v>
      </c>
      <c r="B31" s="86"/>
      <c r="C31" s="87"/>
      <c r="D31" s="87"/>
      <c r="E31" s="88"/>
      <c r="F31" s="13">
        <f>F30/12</f>
        <v>2967420.9058333333</v>
      </c>
    </row>
    <row r="32" spans="1:6">
      <c r="A32" s="14" t="s">
        <v>75</v>
      </c>
      <c r="B32" s="86"/>
      <c r="C32" s="87"/>
      <c r="D32" s="87"/>
      <c r="E32" s="88"/>
      <c r="F32" s="11">
        <f>RTR!K18</f>
        <v>1161393</v>
      </c>
    </row>
    <row r="33" spans="1:6" ht="16.350000000000001" customHeight="1">
      <c r="A33" s="15" t="s">
        <v>76</v>
      </c>
      <c r="B33" s="89"/>
      <c r="C33" s="90"/>
      <c r="D33" s="90"/>
      <c r="E33" s="91"/>
      <c r="F33" s="16">
        <v>0.65</v>
      </c>
    </row>
    <row r="34" spans="1:6" ht="16.350000000000001" customHeight="1">
      <c r="A34" s="14" t="s">
        <v>77</v>
      </c>
      <c r="B34" s="81"/>
      <c r="C34" s="81"/>
      <c r="D34" s="81"/>
      <c r="E34" s="81"/>
      <c r="F34" s="17">
        <f>(F31*F33)-F32</f>
        <v>767430.58879166679</v>
      </c>
    </row>
    <row r="35" spans="1:6" ht="16.350000000000001" customHeight="1">
      <c r="A35" s="14" t="s">
        <v>78</v>
      </c>
      <c r="B35" s="81"/>
      <c r="C35" s="81"/>
      <c r="D35" s="81"/>
      <c r="E35" s="81"/>
      <c r="F35" s="18">
        <v>180</v>
      </c>
    </row>
    <row r="36" spans="1:6" ht="12.75" customHeight="1">
      <c r="A36" s="14" t="s">
        <v>79</v>
      </c>
      <c r="B36" s="81"/>
      <c r="C36" s="81"/>
      <c r="D36" s="81"/>
      <c r="E36" s="81"/>
      <c r="F36" s="16">
        <v>0.1</v>
      </c>
    </row>
    <row r="37" spans="1:6">
      <c r="A37" s="14" t="s">
        <v>80</v>
      </c>
      <c r="B37" s="81"/>
      <c r="C37" s="81"/>
      <c r="D37" s="81"/>
      <c r="E37" s="81"/>
      <c r="F37" s="19">
        <f>PMT(F36/12,F35,-100000)</f>
        <v>1074.6051177081163</v>
      </c>
    </row>
    <row r="38" spans="1:6">
      <c r="A38" s="14" t="s">
        <v>81</v>
      </c>
      <c r="B38" s="81"/>
      <c r="C38" s="81"/>
      <c r="D38" s="81"/>
      <c r="E38" s="81"/>
      <c r="F38" s="20">
        <f>F34/F37</f>
        <v>714.151250673753</v>
      </c>
    </row>
    <row r="39" spans="1:6" ht="15.45" customHeight="1">
      <c r="A39" s="92" t="s">
        <v>82</v>
      </c>
      <c r="B39" s="92"/>
      <c r="C39" s="92"/>
      <c r="D39" s="92"/>
      <c r="E39" s="92"/>
      <c r="F39" s="92"/>
    </row>
    <row r="40" spans="1:6">
      <c r="A40" s="14" t="s">
        <v>78</v>
      </c>
      <c r="B40" s="81"/>
      <c r="C40" s="81"/>
      <c r="D40" s="81"/>
      <c r="E40" s="81"/>
      <c r="F40" s="17">
        <v>180</v>
      </c>
    </row>
    <row r="41" spans="1:6">
      <c r="A41" s="14" t="s">
        <v>79</v>
      </c>
      <c r="B41" s="81"/>
      <c r="C41" s="81"/>
      <c r="D41" s="81"/>
      <c r="E41" s="81"/>
      <c r="F41" s="21">
        <v>9.5500000000000002E-2</v>
      </c>
    </row>
    <row r="42" spans="1:6">
      <c r="A42" s="14" t="s">
        <v>80</v>
      </c>
      <c r="B42" s="81"/>
      <c r="C42" s="81"/>
      <c r="D42" s="81"/>
      <c r="E42" s="81"/>
      <c r="F42" s="20">
        <f>PMT(F41/12,F40,-100000)</f>
        <v>1047.2438674424525</v>
      </c>
    </row>
    <row r="43" spans="1:6">
      <c r="A43" s="14" t="s">
        <v>83</v>
      </c>
      <c r="B43" s="93">
        <f>B33</f>
        <v>0</v>
      </c>
      <c r="C43" s="93"/>
      <c r="D43" s="93"/>
      <c r="E43" s="93"/>
      <c r="F43" s="22">
        <v>0</v>
      </c>
    </row>
    <row r="44" spans="1:6">
      <c r="A44" s="14" t="s">
        <v>84</v>
      </c>
      <c r="B44" s="81"/>
      <c r="C44" s="81"/>
      <c r="D44" s="81"/>
      <c r="E44" s="81"/>
      <c r="F44" s="23">
        <f>F43*F42</f>
        <v>0</v>
      </c>
    </row>
    <row r="45" spans="1:6">
      <c r="A45" s="14" t="s">
        <v>85</v>
      </c>
      <c r="B45" s="81"/>
      <c r="C45" s="81"/>
      <c r="D45" s="81"/>
      <c r="E45" s="81"/>
      <c r="F45" s="24">
        <f>(F44+F32)/F31</f>
        <v>0.39138128255312299</v>
      </c>
    </row>
    <row r="46" spans="1:6">
      <c r="A46" s="25" t="s">
        <v>86</v>
      </c>
      <c r="B46" s="95" t="s">
        <v>3</v>
      </c>
      <c r="C46" s="95"/>
      <c r="D46" s="95"/>
      <c r="E46" s="95"/>
      <c r="F46" s="26">
        <v>0</v>
      </c>
    </row>
    <row r="47" spans="1:6">
      <c r="A47" s="25" t="s">
        <v>87</v>
      </c>
      <c r="B47" s="81"/>
      <c r="C47" s="81"/>
      <c r="D47" s="81"/>
      <c r="E47" s="81"/>
      <c r="F47" s="27"/>
    </row>
    <row r="48" spans="1:6">
      <c r="A48" s="25" t="s">
        <v>88</v>
      </c>
      <c r="B48" s="81"/>
      <c r="C48" s="81"/>
      <c r="D48" s="81"/>
      <c r="E48" s="81"/>
      <c r="F48" s="28" t="e">
        <f>F43/F46</f>
        <v>#DIV/0!</v>
      </c>
    </row>
    <row r="49" spans="1:6">
      <c r="A49" s="14" t="s">
        <v>89</v>
      </c>
      <c r="B49" s="81"/>
      <c r="C49" s="81"/>
      <c r="D49" s="81"/>
      <c r="E49" s="81"/>
      <c r="F49" s="28" t="e">
        <f>(F43+F47)/F46</f>
        <v>#DIV/0!</v>
      </c>
    </row>
    <row r="50" spans="1:6">
      <c r="A50" s="14" t="s">
        <v>90</v>
      </c>
      <c r="B50" s="81"/>
      <c r="C50" s="81"/>
      <c r="D50" s="81"/>
      <c r="E50" s="81"/>
      <c r="F50" s="28" t="e">
        <f>F49+F45</f>
        <v>#DIV/0!</v>
      </c>
    </row>
    <row r="51" spans="1:6" ht="15.45" customHeight="1">
      <c r="A51" s="94"/>
      <c r="B51" s="94"/>
      <c r="C51" s="94"/>
      <c r="D51" s="94"/>
      <c r="E51" s="94"/>
      <c r="F51" s="94"/>
    </row>
    <row r="52" spans="1:6">
      <c r="A52" s="94"/>
      <c r="B52" s="94"/>
      <c r="C52" s="94"/>
      <c r="D52" s="94"/>
      <c r="E52" s="94"/>
      <c r="F52" s="94"/>
    </row>
    <row r="53" spans="1:6" ht="15.45" customHeight="1">
      <c r="A53" s="94"/>
      <c r="B53" s="94"/>
      <c r="C53" s="94"/>
      <c r="D53" s="94"/>
      <c r="E53" s="94"/>
      <c r="F53" s="94"/>
    </row>
    <row r="54" spans="1:6">
      <c r="A54" s="94"/>
      <c r="B54" s="94"/>
      <c r="C54" s="94"/>
      <c r="D54" s="94"/>
      <c r="E54" s="94"/>
      <c r="F54" s="94"/>
    </row>
    <row r="55" spans="1:6">
      <c r="A55" s="94"/>
      <c r="B55" s="94"/>
      <c r="C55" s="94"/>
      <c r="D55" s="94"/>
      <c r="E55" s="94"/>
      <c r="F55" s="94"/>
    </row>
    <row r="56" spans="1:6">
      <c r="A56" s="94"/>
      <c r="B56" s="94"/>
      <c r="C56" s="94"/>
      <c r="D56" s="94"/>
      <c r="E56" s="94"/>
      <c r="F56" s="94"/>
    </row>
    <row r="57" spans="1:6">
      <c r="A57" s="94"/>
      <c r="B57" s="94"/>
      <c r="C57" s="94"/>
      <c r="D57" s="94"/>
      <c r="E57" s="94"/>
      <c r="F57" s="94"/>
    </row>
    <row r="58" spans="1:6" ht="15.45" customHeight="1">
      <c r="A58" s="94"/>
      <c r="B58" s="94"/>
      <c r="C58" s="94"/>
      <c r="D58" s="94"/>
      <c r="E58" s="94"/>
      <c r="F58" s="94"/>
    </row>
    <row r="59" spans="1:6">
      <c r="A59" s="94"/>
      <c r="B59" s="94"/>
      <c r="C59" s="94"/>
      <c r="D59" s="94"/>
      <c r="E59" s="94"/>
      <c r="F59" s="94"/>
    </row>
    <row r="60" spans="1:6">
      <c r="A60" s="96" t="s">
        <v>6</v>
      </c>
      <c r="B60" s="96"/>
      <c r="C60" s="96"/>
      <c r="D60" s="96"/>
      <c r="E60" s="96"/>
      <c r="F60" s="96"/>
    </row>
    <row r="61" spans="1:6">
      <c r="A61" s="94"/>
      <c r="B61" s="94"/>
      <c r="C61" s="94"/>
      <c r="D61" s="94"/>
      <c r="E61" s="94"/>
      <c r="F61" s="94"/>
    </row>
    <row r="62" spans="1:6">
      <c r="A62" s="94" t="s">
        <v>7</v>
      </c>
      <c r="B62" s="94"/>
      <c r="C62" s="94"/>
      <c r="D62" s="94"/>
      <c r="E62" s="94"/>
      <c r="F62" s="94"/>
    </row>
    <row r="63" spans="1:6">
      <c r="A63" s="94"/>
      <c r="B63" s="94"/>
      <c r="C63" s="94"/>
      <c r="D63" s="94"/>
      <c r="E63" s="94"/>
      <c r="F63" s="94"/>
    </row>
    <row r="64" spans="1:6" ht="15.45" customHeight="1">
      <c r="A64" s="94"/>
      <c r="B64" s="94"/>
      <c r="C64" s="94"/>
      <c r="D64" s="94"/>
      <c r="E64" s="94"/>
      <c r="F64" s="94"/>
    </row>
    <row r="65" spans="1:6">
      <c r="A65" s="94"/>
      <c r="B65" s="94"/>
      <c r="C65" s="94"/>
      <c r="D65" s="94"/>
      <c r="E65" s="94"/>
      <c r="F65" s="94"/>
    </row>
    <row r="66" spans="1:6">
      <c r="A66" s="94"/>
      <c r="B66" s="94"/>
      <c r="C66" s="94"/>
      <c r="D66" s="94"/>
      <c r="E66" s="94"/>
      <c r="F66" s="94"/>
    </row>
    <row r="67" spans="1:6">
      <c r="A67" s="96" t="s">
        <v>8</v>
      </c>
      <c r="B67" s="96"/>
      <c r="C67" s="96"/>
      <c r="D67" s="96"/>
      <c r="E67" s="96"/>
      <c r="F67" s="96"/>
    </row>
    <row r="68" spans="1:6" ht="15.45" customHeight="1">
      <c r="A68" s="94"/>
      <c r="B68" s="94"/>
      <c r="C68" s="94"/>
      <c r="D68" s="94"/>
      <c r="E68" s="94"/>
      <c r="F68" s="94"/>
    </row>
    <row r="69" spans="1:6" ht="26.85" customHeight="1">
      <c r="A69" s="94"/>
      <c r="B69" s="94"/>
      <c r="C69" s="94"/>
      <c r="D69" s="94"/>
      <c r="E69" s="94"/>
      <c r="F69" s="94"/>
    </row>
    <row r="70" spans="1:6" ht="15.45" customHeight="1">
      <c r="A70" s="94"/>
      <c r="B70" s="94"/>
      <c r="C70" s="94"/>
      <c r="D70" s="94"/>
      <c r="E70" s="94"/>
      <c r="F70" s="94"/>
    </row>
    <row r="71" spans="1:6" ht="15.45" customHeight="1">
      <c r="A71" s="94"/>
      <c r="B71" s="94"/>
      <c r="C71" s="94"/>
      <c r="D71" s="94"/>
      <c r="E71" s="94"/>
      <c r="F71" s="94"/>
    </row>
    <row r="72" spans="1:6">
      <c r="A72" s="94"/>
      <c r="B72" s="94"/>
      <c r="C72" s="94"/>
      <c r="D72" s="94"/>
      <c r="E72" s="94"/>
      <c r="F72" s="94"/>
    </row>
    <row r="73" spans="1:6" ht="16.350000000000001" customHeight="1">
      <c r="A73" s="96" t="s">
        <v>9</v>
      </c>
      <c r="B73" s="96"/>
      <c r="C73" s="96"/>
      <c r="D73" s="96"/>
      <c r="E73" s="96"/>
      <c r="F73" s="96"/>
    </row>
    <row r="74" spans="1:6" ht="16.350000000000001" customHeight="1">
      <c r="A74" s="33" t="s">
        <v>5</v>
      </c>
      <c r="B74" s="29" t="s">
        <v>10</v>
      </c>
      <c r="C74" s="29" t="s">
        <v>11</v>
      </c>
      <c r="D74" s="29" t="s">
        <v>12</v>
      </c>
      <c r="E74" s="29" t="s">
        <v>13</v>
      </c>
      <c r="F74" s="29" t="s">
        <v>14</v>
      </c>
    </row>
    <row r="75" spans="1:6" ht="16.350000000000001" customHeight="1">
      <c r="A75" s="31" t="str">
        <f>+A46</f>
        <v xml:space="preserve">Value based on Market valuation                </v>
      </c>
      <c r="B75" s="30"/>
      <c r="C75" s="30"/>
      <c r="D75" s="32" t="s">
        <v>15</v>
      </c>
      <c r="E75" s="30" t="s">
        <v>15</v>
      </c>
      <c r="F75" s="30"/>
    </row>
    <row r="76" spans="1:6" ht="16.350000000000001" customHeight="1">
      <c r="A76" s="31" t="s">
        <v>4</v>
      </c>
      <c r="B76" s="30"/>
      <c r="C76" s="30"/>
      <c r="D76" s="32" t="s">
        <v>15</v>
      </c>
      <c r="E76" s="30" t="s">
        <v>15</v>
      </c>
      <c r="F76" s="30"/>
    </row>
    <row r="77" spans="1:6" ht="16.350000000000001" customHeight="1">
      <c r="A77" s="96" t="s">
        <v>16</v>
      </c>
      <c r="B77" s="96"/>
      <c r="C77" s="96"/>
      <c r="D77" s="96"/>
      <c r="E77" s="96"/>
      <c r="F77" s="96"/>
    </row>
    <row r="78" spans="1:6" ht="16.350000000000001" customHeight="1">
      <c r="A78" s="33" t="s">
        <v>5</v>
      </c>
      <c r="B78" s="29" t="s">
        <v>17</v>
      </c>
      <c r="C78" s="29" t="s">
        <v>18</v>
      </c>
      <c r="D78" s="29" t="s">
        <v>19</v>
      </c>
      <c r="E78" s="97" t="s">
        <v>20</v>
      </c>
      <c r="F78" s="97"/>
    </row>
    <row r="79" spans="1:6" ht="16.350000000000001" customHeight="1">
      <c r="A79" s="31" t="str">
        <f>+A46</f>
        <v xml:space="preserve">Value based on Market valuation                </v>
      </c>
      <c r="B79" s="30" t="s">
        <v>15</v>
      </c>
      <c r="C79" s="30"/>
      <c r="D79" s="32" t="s">
        <v>15</v>
      </c>
      <c r="E79" s="98" t="s">
        <v>15</v>
      </c>
      <c r="F79" s="98"/>
    </row>
    <row r="80" spans="1:6" ht="16.350000000000001" customHeight="1">
      <c r="A80" s="31" t="s">
        <v>4</v>
      </c>
      <c r="B80" s="30" t="s">
        <v>15</v>
      </c>
      <c r="C80" s="30"/>
      <c r="D80" s="32" t="s">
        <v>15</v>
      </c>
      <c r="E80" s="98" t="s">
        <v>15</v>
      </c>
      <c r="F80" s="98"/>
    </row>
    <row r="81" spans="1:249" ht="16.350000000000001" customHeight="1">
      <c r="A81" s="99" t="s">
        <v>21</v>
      </c>
      <c r="B81" s="99"/>
      <c r="C81" s="99"/>
      <c r="D81" s="99" t="s">
        <v>22</v>
      </c>
      <c r="E81" s="99"/>
      <c r="F81" s="99"/>
    </row>
    <row r="82" spans="1:249" ht="16.350000000000001" customHeight="1">
      <c r="A82" s="94" t="s">
        <v>23</v>
      </c>
      <c r="B82" s="94"/>
      <c r="C82" s="94"/>
      <c r="D82" s="94"/>
      <c r="E82" s="94"/>
      <c r="F82" s="94"/>
    </row>
    <row r="83" spans="1:249" ht="16.350000000000001" customHeight="1">
      <c r="A83" s="94" t="s">
        <v>24</v>
      </c>
      <c r="B83" s="94"/>
      <c r="C83" s="94"/>
      <c r="D83" s="94"/>
      <c r="E83" s="94"/>
      <c r="F83" s="94"/>
    </row>
    <row r="84" spans="1:249" ht="26.85" customHeight="1">
      <c r="A84" s="94" t="s">
        <v>25</v>
      </c>
      <c r="B84" s="94"/>
      <c r="C84" s="94"/>
      <c r="D84" s="94"/>
      <c r="E84" s="94"/>
      <c r="F84" s="94"/>
    </row>
    <row r="85" spans="1:249" s="34" customFormat="1">
      <c r="A85" s="94" t="s">
        <v>26</v>
      </c>
      <c r="B85" s="94"/>
      <c r="C85" s="94"/>
      <c r="D85" s="94"/>
      <c r="E85" s="94"/>
      <c r="F85" s="9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ID85" s="35"/>
      <c r="IE85" s="35"/>
      <c r="IF85" s="35"/>
      <c r="IG85" s="2"/>
      <c r="IL85" s="3"/>
      <c r="IM85" s="3"/>
      <c r="IN85" s="4"/>
      <c r="IO85" s="4"/>
    </row>
    <row r="86" spans="1:249" s="34" customFormat="1">
      <c r="A86" s="94" t="s">
        <v>27</v>
      </c>
      <c r="B86" s="94"/>
      <c r="C86" s="94"/>
      <c r="D86" s="94"/>
      <c r="E86" s="94"/>
      <c r="F86" s="9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ID86" s="35"/>
      <c r="IE86" s="35"/>
      <c r="IF86" s="35"/>
      <c r="IG86" s="2"/>
      <c r="IL86" s="3"/>
      <c r="IM86" s="3"/>
      <c r="IN86" s="4"/>
      <c r="IO86" s="4"/>
    </row>
    <row r="87" spans="1:249" s="34" customFormat="1">
      <c r="A87" s="94" t="s">
        <v>28</v>
      </c>
      <c r="B87" s="94"/>
      <c r="C87" s="94"/>
      <c r="D87" s="94"/>
      <c r="E87" s="94"/>
      <c r="F87" s="9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ID87" s="35"/>
      <c r="IE87" s="35"/>
      <c r="IF87" s="35"/>
      <c r="IG87" s="2"/>
      <c r="IL87" s="3"/>
      <c r="IM87" s="3"/>
      <c r="IN87" s="4"/>
      <c r="IO87" s="4"/>
    </row>
    <row r="88" spans="1:249">
      <c r="A88" s="94" t="s">
        <v>29</v>
      </c>
      <c r="B88" s="94"/>
      <c r="C88" s="94"/>
      <c r="D88" s="94"/>
      <c r="E88" s="94"/>
      <c r="F88" s="94"/>
    </row>
    <row r="89" spans="1:249">
      <c r="A89" s="94" t="s">
        <v>30</v>
      </c>
      <c r="B89" s="94"/>
      <c r="C89" s="94"/>
      <c r="D89" s="94"/>
      <c r="E89" s="94"/>
      <c r="F89" s="94"/>
    </row>
    <row r="90" spans="1:249">
      <c r="A90" s="94" t="s">
        <v>31</v>
      </c>
      <c r="B90" s="94"/>
      <c r="C90" s="94"/>
      <c r="D90" s="94"/>
      <c r="E90" s="94"/>
      <c r="F90" s="94"/>
    </row>
    <row r="91" spans="1:249">
      <c r="A91" s="94" t="s">
        <v>32</v>
      </c>
      <c r="B91" s="94"/>
      <c r="C91" s="94"/>
      <c r="D91" s="94"/>
      <c r="E91" s="94"/>
      <c r="F91" s="94"/>
    </row>
    <row r="92" spans="1:249">
      <c r="A92" s="94" t="s">
        <v>33</v>
      </c>
      <c r="B92" s="94"/>
      <c r="C92" s="94"/>
      <c r="D92" s="94"/>
      <c r="E92" s="94"/>
      <c r="F92" s="94"/>
    </row>
    <row r="93" spans="1:249">
      <c r="A93" s="94" t="s">
        <v>34</v>
      </c>
      <c r="B93" s="94"/>
      <c r="C93" s="94"/>
      <c r="D93" s="101" t="s">
        <v>35</v>
      </c>
      <c r="E93" s="101"/>
      <c r="F93" s="101"/>
    </row>
    <row r="94" spans="1:249">
      <c r="A94" s="102" t="s">
        <v>36</v>
      </c>
      <c r="B94" s="102"/>
      <c r="C94" s="102"/>
      <c r="D94" s="102"/>
      <c r="E94" s="102"/>
      <c r="F94" s="102"/>
    </row>
    <row r="95" spans="1:249">
      <c r="A95" s="103"/>
      <c r="B95" s="103"/>
      <c r="C95" s="103"/>
      <c r="D95" s="103"/>
      <c r="E95" s="103"/>
      <c r="F95" s="103"/>
    </row>
    <row r="96" spans="1:249">
      <c r="A96" s="103"/>
      <c r="B96" s="103"/>
      <c r="C96" s="103"/>
      <c r="D96" s="103"/>
      <c r="E96" s="103"/>
      <c r="F96" s="103"/>
    </row>
    <row r="97" spans="1:6">
      <c r="A97" s="100"/>
      <c r="B97" s="100"/>
      <c r="C97" s="100"/>
      <c r="D97" s="100"/>
      <c r="E97" s="100"/>
      <c r="F97" s="100"/>
    </row>
  </sheetData>
  <sheetProtection selectLockedCells="1" selectUnlockedCells="1"/>
  <mergeCells count="79">
    <mergeCell ref="A97:F97"/>
    <mergeCell ref="A90:C90"/>
    <mergeCell ref="D90:F90"/>
    <mergeCell ref="A91:C91"/>
    <mergeCell ref="D91:F91"/>
    <mergeCell ref="A92:C92"/>
    <mergeCell ref="D92:F92"/>
    <mergeCell ref="A93:C93"/>
    <mergeCell ref="D93:F93"/>
    <mergeCell ref="A94:F94"/>
    <mergeCell ref="A95:F95"/>
    <mergeCell ref="A96:F96"/>
    <mergeCell ref="A87:C87"/>
    <mergeCell ref="D87:F87"/>
    <mergeCell ref="A88:C88"/>
    <mergeCell ref="D88:F88"/>
    <mergeCell ref="A89:C89"/>
    <mergeCell ref="D89:F89"/>
    <mergeCell ref="A84:C84"/>
    <mergeCell ref="D84:F84"/>
    <mergeCell ref="A85:C85"/>
    <mergeCell ref="D85:F85"/>
    <mergeCell ref="A86:C86"/>
    <mergeCell ref="D86:F86"/>
    <mergeCell ref="A83:C83"/>
    <mergeCell ref="D83:F83"/>
    <mergeCell ref="A71:F71"/>
    <mergeCell ref="A72:F72"/>
    <mergeCell ref="A73:F73"/>
    <mergeCell ref="A77:F77"/>
    <mergeCell ref="E78:F78"/>
    <mergeCell ref="E79:F79"/>
    <mergeCell ref="E80:F80"/>
    <mergeCell ref="A81:C81"/>
    <mergeCell ref="D81:F81"/>
    <mergeCell ref="A82:C82"/>
    <mergeCell ref="D82:F82"/>
    <mergeCell ref="B49:E49"/>
    <mergeCell ref="A70:F70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68:F68"/>
    <mergeCell ref="A69:F69"/>
    <mergeCell ref="A58:F58"/>
    <mergeCell ref="A51:F51"/>
    <mergeCell ref="A52:F52"/>
    <mergeCell ref="B44:E44"/>
    <mergeCell ref="B45:E45"/>
    <mergeCell ref="B46:E46"/>
    <mergeCell ref="B47:E47"/>
    <mergeCell ref="B48:E48"/>
    <mergeCell ref="A53:F53"/>
    <mergeCell ref="A54:F54"/>
    <mergeCell ref="A55:F55"/>
    <mergeCell ref="A56:F56"/>
    <mergeCell ref="A57:F57"/>
    <mergeCell ref="B50:E50"/>
    <mergeCell ref="B1:C1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A39:F39"/>
    <mergeCell ref="B40:E40"/>
    <mergeCell ref="B41:E41"/>
    <mergeCell ref="B42:E42"/>
    <mergeCell ref="B43:E43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8"/>
  <sheetViews>
    <sheetView topLeftCell="A5" zoomScale="66" zoomScaleNormal="66" workbookViewId="0">
      <selection activeCell="K9" sqref="K9"/>
    </sheetView>
  </sheetViews>
  <sheetFormatPr defaultColWidth="22.109375" defaultRowHeight="13.8"/>
  <cols>
    <col min="1" max="1" width="7.33203125" style="36" bestFit="1" customWidth="1"/>
    <col min="2" max="2" width="27" style="36" bestFit="1" customWidth="1"/>
    <col min="3" max="3" width="16.77734375" style="36" bestFit="1" customWidth="1"/>
    <col min="4" max="4" width="17.77734375" style="36" bestFit="1" customWidth="1"/>
    <col min="5" max="5" width="9.88671875" style="36" bestFit="1" customWidth="1"/>
    <col min="6" max="6" width="13.5546875" style="36" bestFit="1" customWidth="1"/>
    <col min="7" max="7" width="7.88671875" style="36" bestFit="1" customWidth="1"/>
    <col min="8" max="8" width="11.5546875" style="36" bestFit="1" customWidth="1"/>
    <col min="9" max="9" width="10.88671875" style="36" bestFit="1" customWidth="1"/>
    <col min="10" max="10" width="9.109375" style="36" bestFit="1" customWidth="1"/>
    <col min="11" max="11" width="16.109375" style="36" bestFit="1" customWidth="1"/>
    <col min="12" max="248" width="22.109375" style="36"/>
    <col min="249" max="16384" width="22.109375" style="4"/>
  </cols>
  <sheetData>
    <row r="1" spans="1:11" ht="27.6">
      <c r="A1" s="37" t="s">
        <v>37</v>
      </c>
      <c r="B1" s="79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7" t="s">
        <v>44</v>
      </c>
      <c r="I1" s="37" t="s">
        <v>45</v>
      </c>
      <c r="J1" s="37" t="s">
        <v>46</v>
      </c>
      <c r="K1" s="37" t="s">
        <v>95</v>
      </c>
    </row>
    <row r="2" spans="1:11" ht="27.6">
      <c r="A2" s="38">
        <v>1</v>
      </c>
      <c r="B2" s="77">
        <v>14514029</v>
      </c>
      <c r="C2" s="38" t="s">
        <v>112</v>
      </c>
      <c r="D2" s="38" t="s">
        <v>97</v>
      </c>
      <c r="E2" s="39" t="s">
        <v>113</v>
      </c>
      <c r="F2" s="40">
        <v>11500000</v>
      </c>
      <c r="G2" s="39">
        <v>72</v>
      </c>
      <c r="H2" s="39">
        <v>16</v>
      </c>
      <c r="I2" s="39">
        <f>72-16</f>
        <v>56</v>
      </c>
      <c r="J2" s="39">
        <v>210159</v>
      </c>
      <c r="K2" s="39" t="s">
        <v>106</v>
      </c>
    </row>
    <row r="3" spans="1:11" ht="27.6">
      <c r="A3" s="38">
        <v>2</v>
      </c>
      <c r="B3" s="77">
        <v>706000123038</v>
      </c>
      <c r="C3" s="38" t="s">
        <v>112</v>
      </c>
      <c r="D3" s="38" t="s">
        <v>114</v>
      </c>
      <c r="E3" s="39" t="s">
        <v>115</v>
      </c>
      <c r="F3" s="40">
        <v>4898666</v>
      </c>
      <c r="G3" s="39">
        <v>36</v>
      </c>
      <c r="H3" s="39">
        <v>7</v>
      </c>
      <c r="I3" s="39">
        <f>36-7</f>
        <v>29</v>
      </c>
      <c r="J3" s="39">
        <v>179510</v>
      </c>
      <c r="K3" s="39" t="s">
        <v>94</v>
      </c>
    </row>
    <row r="4" spans="1:11" ht="27.6">
      <c r="A4" s="69">
        <v>3</v>
      </c>
      <c r="B4" s="78">
        <v>6702410437870</v>
      </c>
      <c r="C4" s="69" t="s">
        <v>112</v>
      </c>
      <c r="D4" s="69" t="s">
        <v>116</v>
      </c>
      <c r="E4" s="70" t="s">
        <v>117</v>
      </c>
      <c r="F4" s="71">
        <v>3000000</v>
      </c>
      <c r="G4" s="70">
        <v>37</v>
      </c>
      <c r="H4" s="70">
        <v>6</v>
      </c>
      <c r="I4" s="70">
        <v>31</v>
      </c>
      <c r="J4" s="70">
        <v>108221</v>
      </c>
      <c r="K4" s="39" t="s">
        <v>94</v>
      </c>
    </row>
    <row r="5" spans="1:11">
      <c r="A5" s="38">
        <v>4</v>
      </c>
      <c r="B5" s="77" t="s">
        <v>118</v>
      </c>
      <c r="C5" s="38" t="s">
        <v>119</v>
      </c>
      <c r="D5" s="68" t="s">
        <v>120</v>
      </c>
      <c r="E5" s="39" t="s">
        <v>121</v>
      </c>
      <c r="F5" s="40">
        <v>16500000</v>
      </c>
      <c r="G5" s="39">
        <v>120</v>
      </c>
      <c r="H5" s="39">
        <v>20</v>
      </c>
      <c r="I5" s="73">
        <v>100</v>
      </c>
      <c r="J5" s="39">
        <v>203256</v>
      </c>
      <c r="K5" s="39" t="s">
        <v>94</v>
      </c>
    </row>
    <row r="6" spans="1:11" ht="27.6">
      <c r="A6" s="38">
        <v>5</v>
      </c>
      <c r="B6" s="77" t="s">
        <v>122</v>
      </c>
      <c r="C6" s="38" t="s">
        <v>112</v>
      </c>
      <c r="D6" s="68" t="s">
        <v>120</v>
      </c>
      <c r="E6" s="39" t="s">
        <v>123</v>
      </c>
      <c r="F6" s="40">
        <v>2500000</v>
      </c>
      <c r="G6" s="39">
        <v>18</v>
      </c>
      <c r="H6" s="39">
        <v>6</v>
      </c>
      <c r="I6" s="39">
        <v>12</v>
      </c>
      <c r="J6" s="39">
        <v>158919</v>
      </c>
      <c r="K6" s="39" t="s">
        <v>94</v>
      </c>
    </row>
    <row r="7" spans="1:11" ht="27.6">
      <c r="A7" s="38">
        <v>6</v>
      </c>
      <c r="B7" s="80" t="s">
        <v>124</v>
      </c>
      <c r="C7" s="38" t="s">
        <v>112</v>
      </c>
      <c r="D7" s="74" t="s">
        <v>120</v>
      </c>
      <c r="E7" s="75" t="s">
        <v>117</v>
      </c>
      <c r="F7" s="75">
        <v>4500000</v>
      </c>
      <c r="G7" s="41">
        <v>36</v>
      </c>
      <c r="H7" s="41">
        <v>7</v>
      </c>
      <c r="I7" s="41">
        <v>19</v>
      </c>
      <c r="J7" s="76">
        <v>142265</v>
      </c>
      <c r="K7" s="39" t="s">
        <v>94</v>
      </c>
    </row>
    <row r="8" spans="1:11" ht="27.6">
      <c r="A8" s="38">
        <v>7</v>
      </c>
      <c r="B8" s="80" t="s">
        <v>125</v>
      </c>
      <c r="C8" s="38" t="s">
        <v>112</v>
      </c>
      <c r="D8" s="74" t="s">
        <v>126</v>
      </c>
      <c r="E8" s="75" t="s">
        <v>117</v>
      </c>
      <c r="F8" s="75">
        <v>2500000</v>
      </c>
      <c r="G8" s="41">
        <v>36</v>
      </c>
      <c r="H8" s="41">
        <v>5</v>
      </c>
      <c r="I8" s="41">
        <v>31</v>
      </c>
      <c r="J8" s="76">
        <v>89756</v>
      </c>
      <c r="K8" s="39" t="s">
        <v>94</v>
      </c>
    </row>
    <row r="9" spans="1:11" ht="27.6">
      <c r="A9" s="38">
        <v>8</v>
      </c>
      <c r="B9" s="80">
        <v>10246364</v>
      </c>
      <c r="C9" s="38" t="s">
        <v>112</v>
      </c>
      <c r="D9" s="74" t="s">
        <v>97</v>
      </c>
      <c r="E9" s="75" t="s">
        <v>113</v>
      </c>
      <c r="F9" s="75">
        <v>94200000</v>
      </c>
      <c r="G9" s="41">
        <v>85</v>
      </c>
      <c r="H9" s="41">
        <v>29</v>
      </c>
      <c r="I9" s="41">
        <f>85-29</f>
        <v>56</v>
      </c>
      <c r="J9" s="76">
        <v>1588276</v>
      </c>
      <c r="K9" s="39" t="s">
        <v>140</v>
      </c>
    </row>
    <row r="10" spans="1:11" ht="27.6">
      <c r="A10" s="38">
        <v>9</v>
      </c>
      <c r="B10" s="80">
        <v>3121941</v>
      </c>
      <c r="C10" s="38" t="s">
        <v>112</v>
      </c>
      <c r="D10" s="74" t="s">
        <v>127</v>
      </c>
      <c r="E10" s="75"/>
      <c r="F10" s="75">
        <v>3121941</v>
      </c>
      <c r="G10" s="41">
        <v>58</v>
      </c>
      <c r="H10" s="41">
        <v>52</v>
      </c>
      <c r="I10" s="41">
        <v>6</v>
      </c>
      <c r="J10" s="76">
        <v>75926</v>
      </c>
      <c r="K10" s="39" t="s">
        <v>106</v>
      </c>
    </row>
    <row r="11" spans="1:11" ht="27.6">
      <c r="A11" s="38">
        <v>10</v>
      </c>
      <c r="B11" s="41">
        <v>10223413</v>
      </c>
      <c r="C11" s="38" t="s">
        <v>112</v>
      </c>
      <c r="D11" s="74" t="s">
        <v>97</v>
      </c>
      <c r="E11" s="75" t="s">
        <v>128</v>
      </c>
      <c r="F11" s="75">
        <v>4040000</v>
      </c>
      <c r="G11" s="41">
        <v>36</v>
      </c>
      <c r="H11" s="41">
        <v>29</v>
      </c>
      <c r="I11" s="41">
        <v>7</v>
      </c>
      <c r="J11" s="76">
        <v>144038</v>
      </c>
      <c r="K11" s="39" t="s">
        <v>129</v>
      </c>
    </row>
    <row r="12" spans="1:11" ht="27.6">
      <c r="A12" s="38">
        <v>11</v>
      </c>
      <c r="B12" s="41"/>
      <c r="C12" s="38" t="s">
        <v>112</v>
      </c>
      <c r="D12" s="74" t="s">
        <v>130</v>
      </c>
      <c r="E12" s="75" t="s">
        <v>131</v>
      </c>
      <c r="F12" s="75">
        <v>5625000</v>
      </c>
      <c r="G12" s="41">
        <v>24</v>
      </c>
      <c r="H12" s="41">
        <v>6</v>
      </c>
      <c r="I12" s="41">
        <v>18</v>
      </c>
      <c r="J12" s="76">
        <v>279466</v>
      </c>
      <c r="K12" s="39" t="s">
        <v>132</v>
      </c>
    </row>
    <row r="13" spans="1:11" ht="27.6">
      <c r="A13" s="38">
        <v>12</v>
      </c>
      <c r="B13" s="41">
        <v>16916263</v>
      </c>
      <c r="C13" s="38" t="s">
        <v>112</v>
      </c>
      <c r="D13" s="74" t="s">
        <v>97</v>
      </c>
      <c r="E13" s="75" t="s">
        <v>128</v>
      </c>
      <c r="F13" s="75">
        <v>4590000</v>
      </c>
      <c r="G13" s="41">
        <v>18</v>
      </c>
      <c r="H13" s="41">
        <v>12</v>
      </c>
      <c r="I13" s="41">
        <f>12-18</f>
        <v>-6</v>
      </c>
      <c r="J13" s="76">
        <v>290686</v>
      </c>
      <c r="K13" s="39" t="s">
        <v>129</v>
      </c>
    </row>
    <row r="14" spans="1:11" ht="27.6">
      <c r="A14" s="38">
        <v>13</v>
      </c>
      <c r="B14" s="41" t="s">
        <v>133</v>
      </c>
      <c r="C14" s="38" t="s">
        <v>112</v>
      </c>
      <c r="D14" s="74" t="s">
        <v>134</v>
      </c>
      <c r="E14" s="75" t="s">
        <v>135</v>
      </c>
      <c r="F14" s="75">
        <v>2640800</v>
      </c>
      <c r="G14" s="41">
        <v>36</v>
      </c>
      <c r="H14" s="41">
        <v>25</v>
      </c>
      <c r="I14" s="41">
        <v>11</v>
      </c>
      <c r="J14" s="76">
        <v>83670</v>
      </c>
      <c r="K14" s="39" t="s">
        <v>129</v>
      </c>
    </row>
    <row r="15" spans="1:11">
      <c r="A15" s="38">
        <v>14</v>
      </c>
      <c r="B15" s="41" t="s">
        <v>136</v>
      </c>
      <c r="C15" s="41" t="s">
        <v>112</v>
      </c>
      <c r="D15" s="38" t="s">
        <v>137</v>
      </c>
      <c r="E15" s="75"/>
      <c r="F15" s="75">
        <v>5000000</v>
      </c>
      <c r="G15" s="41">
        <v>37</v>
      </c>
      <c r="H15" s="41">
        <v>6</v>
      </c>
      <c r="I15" s="41">
        <f>37-6</f>
        <v>31</v>
      </c>
      <c r="J15" s="76">
        <v>179511</v>
      </c>
      <c r="K15" s="39" t="s">
        <v>132</v>
      </c>
    </row>
    <row r="16" spans="1:11" ht="27.6">
      <c r="A16" s="38">
        <v>15</v>
      </c>
      <c r="B16" s="4">
        <v>1034101000052</v>
      </c>
      <c r="C16" s="38" t="s">
        <v>112</v>
      </c>
      <c r="D16" s="38" t="s">
        <v>138</v>
      </c>
      <c r="E16" s="75"/>
      <c r="F16" s="75">
        <v>4000000</v>
      </c>
      <c r="G16" s="41">
        <v>24</v>
      </c>
      <c r="H16" s="41">
        <v>4</v>
      </c>
      <c r="I16" s="41">
        <v>20</v>
      </c>
      <c r="J16" s="76">
        <v>200000</v>
      </c>
      <c r="K16" s="39" t="s">
        <v>132</v>
      </c>
    </row>
    <row r="17" spans="1:11" ht="27.6">
      <c r="A17" s="38">
        <v>15</v>
      </c>
      <c r="B17" s="4" t="s">
        <v>139</v>
      </c>
      <c r="C17" s="38" t="s">
        <v>112</v>
      </c>
      <c r="D17" s="38" t="s">
        <v>120</v>
      </c>
      <c r="E17" s="75"/>
      <c r="F17" s="75">
        <v>52500000</v>
      </c>
      <c r="G17" s="41">
        <v>169</v>
      </c>
      <c r="H17" s="41">
        <f>169-40</f>
        <v>129</v>
      </c>
      <c r="I17" s="41">
        <v>20</v>
      </c>
      <c r="J17" s="76">
        <v>547902</v>
      </c>
      <c r="K17" s="39" t="s">
        <v>132</v>
      </c>
    </row>
    <row r="18" spans="1:11">
      <c r="A18" s="42"/>
      <c r="B18" s="4"/>
      <c r="C18" s="4"/>
      <c r="D18" s="38"/>
      <c r="E18" s="38"/>
      <c r="F18" s="38"/>
      <c r="G18" s="38"/>
      <c r="H18" s="38"/>
      <c r="I18" s="38"/>
      <c r="J18" s="38"/>
      <c r="K18" s="43">
        <f>SUMIF(K2:K13,"Y",J2:J13)</f>
        <v>1161393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104" t="s">
        <v>47</v>
      </c>
      <c r="B1" s="104"/>
      <c r="C1" s="45"/>
    </row>
    <row r="2" spans="1:6" ht="14.25" customHeight="1">
      <c r="A2" s="104" t="s">
        <v>48</v>
      </c>
      <c r="B2" s="104"/>
      <c r="C2" s="45"/>
    </row>
    <row r="5" spans="1:6" ht="27.6">
      <c r="A5" s="46" t="s">
        <v>37</v>
      </c>
      <c r="B5" s="47" t="s">
        <v>49</v>
      </c>
      <c r="C5" s="47" t="s">
        <v>50</v>
      </c>
      <c r="D5" s="48" t="s">
        <v>51</v>
      </c>
      <c r="E5" s="44" t="s">
        <v>52</v>
      </c>
      <c r="F5" s="44" t="s">
        <v>53</v>
      </c>
    </row>
    <row r="6" spans="1:6" ht="41.4">
      <c r="A6" s="49">
        <v>1</v>
      </c>
      <c r="B6" s="50" t="s">
        <v>54</v>
      </c>
      <c r="C6" s="51" t="s">
        <v>55</v>
      </c>
      <c r="D6" s="52"/>
      <c r="E6" s="53">
        <v>0.2</v>
      </c>
      <c r="F6" s="53">
        <f t="shared" ref="F6:F12" si="0">E6/10*D6</f>
        <v>0</v>
      </c>
    </row>
    <row r="7" spans="1:6" ht="41.4">
      <c r="A7" s="49">
        <v>2</v>
      </c>
      <c r="B7" s="50" t="s">
        <v>56</v>
      </c>
      <c r="C7" s="51" t="s">
        <v>57</v>
      </c>
      <c r="D7" s="54"/>
      <c r="E7" s="53">
        <v>0.15</v>
      </c>
      <c r="F7" s="53">
        <f t="shared" si="0"/>
        <v>0</v>
      </c>
    </row>
    <row r="8" spans="1:6" ht="41.4">
      <c r="A8" s="49">
        <v>3</v>
      </c>
      <c r="B8" s="50" t="s">
        <v>58</v>
      </c>
      <c r="C8" s="51" t="s">
        <v>59</v>
      </c>
      <c r="D8" s="54"/>
      <c r="E8" s="53">
        <v>0.1</v>
      </c>
      <c r="F8" s="53">
        <f t="shared" si="0"/>
        <v>0</v>
      </c>
    </row>
    <row r="9" spans="1:6" ht="41.4">
      <c r="A9" s="49">
        <v>4</v>
      </c>
      <c r="B9" s="50" t="s">
        <v>60</v>
      </c>
      <c r="C9" s="55" t="s">
        <v>61</v>
      </c>
      <c r="D9" s="54"/>
      <c r="E9" s="53">
        <v>0.1</v>
      </c>
      <c r="F9" s="53">
        <f t="shared" si="0"/>
        <v>0</v>
      </c>
    </row>
    <row r="10" spans="1:6" ht="82.8">
      <c r="A10" s="49">
        <v>5</v>
      </c>
      <c r="B10" s="50" t="s">
        <v>62</v>
      </c>
      <c r="C10" s="51" t="s">
        <v>63</v>
      </c>
      <c r="D10" s="54"/>
      <c r="E10" s="53">
        <v>0.1</v>
      </c>
      <c r="F10" s="53">
        <f t="shared" si="0"/>
        <v>0</v>
      </c>
    </row>
    <row r="11" spans="1:6" ht="96.6">
      <c r="A11" s="49">
        <v>6</v>
      </c>
      <c r="B11" s="56" t="s">
        <v>64</v>
      </c>
      <c r="C11" s="57" t="s">
        <v>65</v>
      </c>
      <c r="D11" s="54"/>
      <c r="E11" s="53">
        <v>0.1</v>
      </c>
      <c r="F11" s="53">
        <f t="shared" si="0"/>
        <v>0</v>
      </c>
    </row>
    <row r="12" spans="1:6" ht="27.6">
      <c r="A12" s="49">
        <v>7</v>
      </c>
      <c r="B12" s="49" t="s">
        <v>66</v>
      </c>
      <c r="C12" s="58" t="s">
        <v>67</v>
      </c>
      <c r="D12" s="54"/>
      <c r="E12" s="53">
        <v>0.25</v>
      </c>
      <c r="F12" s="53">
        <f t="shared" si="0"/>
        <v>0</v>
      </c>
    </row>
    <row r="13" spans="1:6" ht="13.8">
      <c r="A13" s="59"/>
      <c r="B13" s="60" t="s">
        <v>68</v>
      </c>
      <c r="C13" s="60"/>
      <c r="D13" s="61"/>
      <c r="E13" s="62">
        <f>SUM(E6:E12)</f>
        <v>0.99999999999999989</v>
      </c>
      <c r="F13" s="6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2017-09-05T09:41:13Z</cp:lastPrinted>
  <dcterms:created xsi:type="dcterms:W3CDTF">2015-09-25T09:25:31Z</dcterms:created>
  <dcterms:modified xsi:type="dcterms:W3CDTF">2019-10-22T05:47:04Z</dcterms:modified>
</cp:coreProperties>
</file>