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M9" i="2"/>
  <c r="D27" i="1"/>
  <c r="D28"/>
  <c r="D29"/>
  <c r="D30"/>
  <c r="D31"/>
  <c r="D32"/>
  <c r="D33"/>
  <c r="C31"/>
  <c r="B31"/>
  <c r="F31"/>
  <c r="M7" i="2"/>
  <c r="G7"/>
  <c r="D39" i="1"/>
  <c r="D40"/>
  <c r="D41"/>
  <c r="F41" s="1"/>
  <c r="F40"/>
  <c r="F39"/>
  <c r="D35"/>
  <c r="D36"/>
  <c r="D37"/>
  <c r="F37" s="1"/>
  <c r="F36"/>
  <c r="F35"/>
  <c r="D19"/>
  <c r="D20"/>
  <c r="D21"/>
  <c r="D22"/>
  <c r="D23"/>
  <c r="D24"/>
  <c r="D25"/>
  <c r="C23"/>
  <c r="B23"/>
  <c r="F23"/>
  <c r="G5" i="2"/>
  <c r="D43" i="1"/>
  <c r="D44"/>
  <c r="D45"/>
  <c r="F45" s="1"/>
  <c r="F44"/>
  <c r="F43"/>
  <c r="F33"/>
  <c r="F32"/>
  <c r="F30"/>
  <c r="F29"/>
  <c r="F28"/>
  <c r="F27"/>
  <c r="F25"/>
  <c r="F24"/>
  <c r="F22"/>
  <c r="F21"/>
  <c r="F20"/>
  <c r="F19"/>
  <c r="D12"/>
  <c r="D13"/>
  <c r="F13" s="1"/>
  <c r="D14"/>
  <c r="F14" s="1"/>
  <c r="D15"/>
  <c r="F15" s="1"/>
  <c r="D17"/>
  <c r="F17" s="1"/>
  <c r="C16"/>
  <c r="D16" s="1"/>
  <c r="F16" s="1"/>
  <c r="F12"/>
  <c r="G3" i="2"/>
  <c r="G2"/>
  <c r="D3" i="1"/>
  <c r="D4"/>
  <c r="F4" s="1"/>
  <c r="D5"/>
  <c r="D6"/>
  <c r="D7"/>
  <c r="D8"/>
  <c r="F8" s="1"/>
  <c r="D9"/>
  <c r="D10"/>
  <c r="F10" s="1"/>
  <c r="C8"/>
  <c r="F5"/>
  <c r="F3"/>
  <c r="F65"/>
  <c r="F64"/>
  <c r="B59"/>
  <c r="F58"/>
  <c r="F60" s="1"/>
  <c r="F53"/>
  <c r="A91"/>
  <c r="A95"/>
  <c r="O10" i="2"/>
  <c r="F48" i="1" s="1"/>
  <c r="F6" i="5"/>
  <c r="F7"/>
  <c r="F13" s="1"/>
  <c r="F8"/>
  <c r="F9"/>
  <c r="F10"/>
  <c r="F11"/>
  <c r="F12"/>
  <c r="E13"/>
  <c r="F7" i="1" l="1"/>
  <c r="F6"/>
  <c r="F46" s="1"/>
  <c r="F9"/>
  <c r="F47" l="1"/>
  <c r="F50" l="1"/>
  <c r="F54" s="1"/>
  <c r="F61"/>
  <c r="F66" s="1"/>
</calcChain>
</file>

<file path=xl/sharedStrings.xml><?xml version="1.0" encoding="utf-8"?>
<sst xmlns="http://schemas.openxmlformats.org/spreadsheetml/2006/main" count="219" uniqueCount="126">
  <si>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</si>
  <si>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</si>
  <si>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</si>
  <si>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</si>
  <si>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</si>
  <si>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</si>
  <si>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</si>
  <si>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</si>
  <si>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</si>
  <si>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</si>
  <si>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</si>
  <si>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</si>
  <si>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</si>
  <si>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</si>
  <si>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</si>
  <si>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</si>
  <si>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</si>
  <si>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</si>
  <si>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</si>
  <si>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</si>
  <si>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</si>
  <si>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</si>
  <si>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</si>
  <si>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</si>
  <si>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</si>
  <si>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</si>
  <si>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</si>
  <si>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</si>
  <si>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</si>
  <si>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</si>
  <si>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</si>
  <si>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</si>
  <si>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</si>
  <si>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</si>
  <si>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</si>
  <si>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</si>
  <si>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</si>
  <si>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</si>
  <si>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</si>
  <si>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</si>
  <si>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</si>
  <si>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</si>
  <si>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</si>
  <si>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</si>
  <si>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Principal Paid</t>
  </si>
  <si>
    <t>POS</t>
  </si>
  <si>
    <t>Loan Start Date</t>
  </si>
  <si>
    <t>Last Payment/Reported date (CIBIL)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</si>
  <si>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</si>
  <si>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</si>
  <si>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</si>
  <si>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</si>
  <si>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</si>
  <si>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</si>
  <si>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</si>
  <si>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</si>
  <si>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</si>
  <si>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</si>
  <si>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</si>
  <si>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</si>
  <si>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</si>
  <si>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</si>
  <si>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</si>
  <si>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</si>
  <si>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</si>
  <si>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</si>
  <si>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</si>
  <si>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</si>
  <si>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</si>
  <si>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</si>
  <si>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</si>
  <si>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</si>
  <si>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</si>
  <si>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</si>
  <si>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</si>
  <si>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</si>
  <si>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</si>
  <si>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</si>
  <si>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</si>
  <si>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</si>
  <si>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</si>
  <si>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</si>
  <si>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</si>
  <si>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</si>
  <si>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</si>
  <si>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</si>
  <si>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</si>
  <si>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</si>
  <si>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</si>
  <si>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</si>
  <si>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</si>
  <si>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</si>
  <si>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</si>
  <si>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</si>
  <si>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</si>
  <si>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</si>
  <si>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</si>
  <si>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</si>
  <si>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>Y</t>
  </si>
  <si>
    <t>EMI Considered</t>
  </si>
  <si>
    <t>Income From Other Sources</t>
  </si>
  <si>
    <t>2016-17</t>
  </si>
  <si>
    <t>R K Trading Co.</t>
  </si>
  <si>
    <t>Kriscon International</t>
  </si>
  <si>
    <t>Kriscon International (Prop. Roop Kumar Thapar)</t>
  </si>
  <si>
    <t>2017-18</t>
  </si>
  <si>
    <t>Bank Interest</t>
  </si>
  <si>
    <t>Int. On Car Loan</t>
  </si>
  <si>
    <t>Share In Partnership Firm ( G K Designs)</t>
  </si>
  <si>
    <t>HDFC Bank</t>
  </si>
  <si>
    <t>Car Loan</t>
  </si>
  <si>
    <t>N</t>
  </si>
  <si>
    <t>OD</t>
  </si>
  <si>
    <t>Super Star Industries</t>
  </si>
  <si>
    <t>R V Impex (Prop. Abhishek Thapar)</t>
  </si>
  <si>
    <t>Vijay Lakshmi Thapar</t>
  </si>
  <si>
    <t>Income From House Property</t>
  </si>
  <si>
    <t>RK Trading Co.</t>
  </si>
  <si>
    <t>IDFC First Bank</t>
  </si>
  <si>
    <t xml:space="preserve">Income From Other Sources         </t>
  </si>
  <si>
    <t>Salil Thapar</t>
  </si>
  <si>
    <t>Income From Capital Gains</t>
  </si>
  <si>
    <t>Ridhi Thapar</t>
  </si>
  <si>
    <t>Income From Commission Income</t>
  </si>
  <si>
    <t xml:space="preserve">Income From Other Sources        </t>
  </si>
  <si>
    <t>R V Impex</t>
  </si>
</sst>
</file>

<file path=xl/styles.xml><?xml version="1.0" encoding="utf-8"?>
<styleSheet xmlns="http://schemas.openxmlformats.org/spreadsheetml/2006/main">
  <numFmts count="7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mmm\ d&quot;, &quot;yy"/>
    <numFmt numFmtId="170" formatCode="dd\ mmm\ yy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6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12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169" fontId="2" fillId="0" borderId="0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169" fontId="6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9" fontId="7" fillId="0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Border="1" applyAlignment="1">
      <alignment horizont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2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/>
    </xf>
    <xf numFmtId="2" fontId="7" fillId="8" borderId="1" xfId="0" applyNumberFormat="1" applyFont="1" applyFill="1" applyBorder="1" applyAlignment="1">
      <alignment horizontal="center" vertical="center" wrapText="1"/>
    </xf>
    <xf numFmtId="170" fontId="2" fillId="8" borderId="1" xfId="0" applyNumberFormat="1" applyFont="1" applyFill="1" applyBorder="1" applyAlignment="1">
      <alignment horizontal="center" vertical="center" wrapText="1"/>
    </xf>
    <xf numFmtId="1" fontId="7" fillId="8" borderId="1" xfId="0" applyNumberFormat="1" applyFont="1" applyFill="1" applyBorder="1" applyAlignment="1">
      <alignment horizontal="center" vertical="center" wrapText="1"/>
    </xf>
    <xf numFmtId="2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8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113"/>
  <sheetViews>
    <sheetView tabSelected="1" topLeftCell="A43" zoomScale="130" zoomScaleNormal="130" workbookViewId="0">
      <selection activeCell="F49" sqref="F49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77" t="s">
        <v>103</v>
      </c>
      <c r="B1" s="99" t="s">
        <v>0</v>
      </c>
      <c r="C1" s="99"/>
      <c r="D1" s="6" t="s">
        <v>1</v>
      </c>
      <c r="E1" s="6"/>
      <c r="F1" s="6" t="s">
        <v>2</v>
      </c>
    </row>
    <row r="2" spans="1:6" ht="27">
      <c r="A2" s="7" t="s">
        <v>104</v>
      </c>
      <c r="B2" s="8" t="s">
        <v>105</v>
      </c>
      <c r="C2" s="8" t="s">
        <v>101</v>
      </c>
      <c r="D2" s="8" t="s">
        <v>74</v>
      </c>
      <c r="E2" s="9" t="s">
        <v>3</v>
      </c>
      <c r="F2" s="8" t="s">
        <v>75</v>
      </c>
    </row>
    <row r="3" spans="1:6">
      <c r="A3" s="10" t="s">
        <v>96</v>
      </c>
      <c r="B3" s="74">
        <v>1065788.3</v>
      </c>
      <c r="C3" s="73">
        <v>373248.83</v>
      </c>
      <c r="D3" s="11">
        <f t="shared" ref="D3:D10" si="0">AVERAGE(B3:C3)</f>
        <v>719518.56500000006</v>
      </c>
      <c r="E3" s="12">
        <v>1</v>
      </c>
      <c r="F3" s="11">
        <f t="shared" ref="F3:F10" si="1">E3*D3</f>
        <v>719518.56500000006</v>
      </c>
    </row>
    <row r="4" spans="1:6">
      <c r="A4" s="10" t="s">
        <v>97</v>
      </c>
      <c r="B4" s="74">
        <v>955111</v>
      </c>
      <c r="C4" s="73">
        <v>1123660</v>
      </c>
      <c r="D4" s="11">
        <f t="shared" si="0"/>
        <v>1039385.5</v>
      </c>
      <c r="E4" s="12">
        <v>1</v>
      </c>
      <c r="F4" s="11">
        <f t="shared" si="1"/>
        <v>1039385.5</v>
      </c>
    </row>
    <row r="5" spans="1:6">
      <c r="A5" s="10" t="s">
        <v>106</v>
      </c>
      <c r="B5" s="74">
        <v>494194</v>
      </c>
      <c r="C5" s="73">
        <v>117291</v>
      </c>
      <c r="D5" s="11">
        <f t="shared" si="0"/>
        <v>305742.5</v>
      </c>
      <c r="E5" s="12">
        <v>1</v>
      </c>
      <c r="F5" s="11">
        <f t="shared" ref="F5" si="2">E5*D5</f>
        <v>305742.5</v>
      </c>
    </row>
    <row r="6" spans="1:6">
      <c r="A6" s="10" t="s">
        <v>107</v>
      </c>
      <c r="B6" s="74">
        <v>628464.75</v>
      </c>
      <c r="C6" s="73">
        <v>654110.4</v>
      </c>
      <c r="D6" s="11">
        <f t="shared" si="0"/>
        <v>641287.57499999995</v>
      </c>
      <c r="E6" s="12">
        <v>0</v>
      </c>
      <c r="F6" s="11">
        <f t="shared" si="1"/>
        <v>0</v>
      </c>
    </row>
    <row r="7" spans="1:6">
      <c r="A7" s="10" t="s">
        <v>77</v>
      </c>
      <c r="B7" s="75">
        <v>90000</v>
      </c>
      <c r="C7" s="71">
        <v>48000</v>
      </c>
      <c r="D7" s="11">
        <f t="shared" si="0"/>
        <v>69000</v>
      </c>
      <c r="E7" s="12">
        <v>1</v>
      </c>
      <c r="F7" s="11">
        <f t="shared" si="1"/>
        <v>69000</v>
      </c>
    </row>
    <row r="8" spans="1:6">
      <c r="A8" s="10" t="s">
        <v>108</v>
      </c>
      <c r="B8" s="75">
        <v>246900</v>
      </c>
      <c r="C8" s="71">
        <f>135000+206580</f>
        <v>341580</v>
      </c>
      <c r="D8" s="11">
        <f t="shared" si="0"/>
        <v>294240</v>
      </c>
      <c r="E8" s="12">
        <v>1</v>
      </c>
      <c r="F8" s="11">
        <f t="shared" ref="F8" si="3">E8*D8</f>
        <v>294240</v>
      </c>
    </row>
    <row r="9" spans="1:6">
      <c r="A9" s="10" t="s">
        <v>100</v>
      </c>
      <c r="B9" s="75">
        <v>9283</v>
      </c>
      <c r="C9" s="71">
        <v>1873</v>
      </c>
      <c r="D9" s="11">
        <f t="shared" si="0"/>
        <v>5578</v>
      </c>
      <c r="E9" s="12">
        <v>0.5</v>
      </c>
      <c r="F9" s="11">
        <f t="shared" si="1"/>
        <v>2789</v>
      </c>
    </row>
    <row r="10" spans="1:6">
      <c r="A10" s="10" t="s">
        <v>76</v>
      </c>
      <c r="B10" s="74">
        <v>-210934</v>
      </c>
      <c r="C10" s="71">
        <v>-72952</v>
      </c>
      <c r="D10" s="11">
        <f t="shared" si="0"/>
        <v>-141943</v>
      </c>
      <c r="E10" s="12">
        <v>1</v>
      </c>
      <c r="F10" s="11">
        <f t="shared" si="1"/>
        <v>-141943</v>
      </c>
    </row>
    <row r="11" spans="1:6">
      <c r="A11" s="7" t="s">
        <v>102</v>
      </c>
      <c r="B11" s="8" t="s">
        <v>105</v>
      </c>
      <c r="C11" s="8" t="s">
        <v>101</v>
      </c>
      <c r="D11" s="8" t="s">
        <v>74</v>
      </c>
      <c r="E11" s="9" t="s">
        <v>3</v>
      </c>
      <c r="F11" s="8" t="s">
        <v>75</v>
      </c>
    </row>
    <row r="12" spans="1:6">
      <c r="A12" s="10" t="s">
        <v>96</v>
      </c>
      <c r="B12" s="74">
        <v>1329932.44</v>
      </c>
      <c r="C12" s="73">
        <v>434927.8</v>
      </c>
      <c r="D12" s="11">
        <f t="shared" ref="D12:D17" si="4">AVERAGE(B12:C12)</f>
        <v>882430.12</v>
      </c>
      <c r="E12" s="12">
        <v>1</v>
      </c>
      <c r="F12" s="11">
        <f t="shared" ref="F12:F17" si="5">E12*D12</f>
        <v>882430.12</v>
      </c>
    </row>
    <row r="13" spans="1:6">
      <c r="A13" s="10" t="s">
        <v>97</v>
      </c>
      <c r="B13" s="74">
        <v>305258</v>
      </c>
      <c r="C13" s="73">
        <v>453494</v>
      </c>
      <c r="D13" s="11">
        <f t="shared" si="4"/>
        <v>379376</v>
      </c>
      <c r="E13" s="12">
        <v>1</v>
      </c>
      <c r="F13" s="11">
        <f t="shared" si="5"/>
        <v>379376</v>
      </c>
    </row>
    <row r="14" spans="1:6">
      <c r="A14" s="10" t="s">
        <v>106</v>
      </c>
      <c r="B14" s="74">
        <v>915862.46</v>
      </c>
      <c r="C14" s="73">
        <v>707241.5</v>
      </c>
      <c r="D14" s="11">
        <f t="shared" si="4"/>
        <v>811551.98</v>
      </c>
      <c r="E14" s="12">
        <v>0</v>
      </c>
      <c r="F14" s="11">
        <f t="shared" si="5"/>
        <v>0</v>
      </c>
    </row>
    <row r="15" spans="1:6">
      <c r="A15" s="10" t="s">
        <v>107</v>
      </c>
      <c r="B15" s="74">
        <v>334445.61</v>
      </c>
      <c r="C15" s="73">
        <v>58968.02</v>
      </c>
      <c r="D15" s="11">
        <f t="shared" si="4"/>
        <v>196706.815</v>
      </c>
      <c r="E15" s="12">
        <v>1</v>
      </c>
      <c r="F15" s="11">
        <f t="shared" si="5"/>
        <v>196706.815</v>
      </c>
    </row>
    <row r="16" spans="1:6">
      <c r="A16" s="10" t="s">
        <v>77</v>
      </c>
      <c r="B16" s="75">
        <v>375246</v>
      </c>
      <c r="C16" s="71">
        <f>40083+60000</f>
        <v>100083</v>
      </c>
      <c r="D16" s="11">
        <f t="shared" si="4"/>
        <v>237664.5</v>
      </c>
      <c r="E16" s="12">
        <v>1</v>
      </c>
      <c r="F16" s="11">
        <f t="shared" si="5"/>
        <v>237664.5</v>
      </c>
    </row>
    <row r="17" spans="1:6">
      <c r="A17" s="10" t="s">
        <v>76</v>
      </c>
      <c r="B17" s="74">
        <v>-522423</v>
      </c>
      <c r="C17" s="71">
        <v>-183783</v>
      </c>
      <c r="D17" s="11">
        <f t="shared" si="4"/>
        <v>-353103</v>
      </c>
      <c r="E17" s="12">
        <v>1</v>
      </c>
      <c r="F17" s="11">
        <f t="shared" si="5"/>
        <v>-353103</v>
      </c>
    </row>
    <row r="18" spans="1:6">
      <c r="A18" s="7" t="s">
        <v>113</v>
      </c>
      <c r="B18" s="8" t="s">
        <v>105</v>
      </c>
      <c r="C18" s="8" t="s">
        <v>101</v>
      </c>
      <c r="D18" s="8" t="s">
        <v>74</v>
      </c>
      <c r="E18" s="9" t="s">
        <v>3</v>
      </c>
      <c r="F18" s="8" t="s">
        <v>75</v>
      </c>
    </row>
    <row r="19" spans="1:6">
      <c r="A19" s="10" t="s">
        <v>96</v>
      </c>
      <c r="B19" s="74">
        <v>310550.03999999998</v>
      </c>
      <c r="C19" s="73">
        <v>160825.63</v>
      </c>
      <c r="D19" s="11">
        <f t="shared" ref="D19:D25" si="6">AVERAGE(B19:C19)</f>
        <v>235687.83499999999</v>
      </c>
      <c r="E19" s="12">
        <v>1</v>
      </c>
      <c r="F19" s="11">
        <f t="shared" ref="F19:F25" si="7">E19*D19</f>
        <v>235687.83499999999</v>
      </c>
    </row>
    <row r="20" spans="1:6">
      <c r="A20" s="10" t="s">
        <v>97</v>
      </c>
      <c r="B20" s="74">
        <v>376989</v>
      </c>
      <c r="C20" s="73">
        <v>443624</v>
      </c>
      <c r="D20" s="11">
        <f t="shared" si="6"/>
        <v>410306.5</v>
      </c>
      <c r="E20" s="12">
        <v>1</v>
      </c>
      <c r="F20" s="11">
        <f t="shared" si="7"/>
        <v>410306.5</v>
      </c>
    </row>
    <row r="21" spans="1:6">
      <c r="A21" s="10" t="s">
        <v>106</v>
      </c>
      <c r="B21" s="74">
        <v>925938</v>
      </c>
      <c r="C21" s="73">
        <v>253117</v>
      </c>
      <c r="D21" s="11">
        <f t="shared" si="6"/>
        <v>589527.5</v>
      </c>
      <c r="E21" s="12">
        <v>0</v>
      </c>
      <c r="F21" s="11">
        <f t="shared" si="7"/>
        <v>0</v>
      </c>
    </row>
    <row r="22" spans="1:6">
      <c r="A22" s="10" t="s">
        <v>107</v>
      </c>
      <c r="B22" s="74">
        <v>95004.09</v>
      </c>
      <c r="C22" s="73">
        <v>127748.46</v>
      </c>
      <c r="D22" s="11">
        <f t="shared" si="6"/>
        <v>111376.27499999999</v>
      </c>
      <c r="E22" s="12">
        <v>1</v>
      </c>
      <c r="F22" s="11">
        <f t="shared" si="7"/>
        <v>111376.27499999999</v>
      </c>
    </row>
    <row r="23" spans="1:6">
      <c r="A23" s="10" t="s">
        <v>77</v>
      </c>
      <c r="B23" s="75">
        <f>60000+37200+428585+21880+51045</f>
        <v>598710</v>
      </c>
      <c r="C23" s="71">
        <f>60000+21825+114915</f>
        <v>196740</v>
      </c>
      <c r="D23" s="11">
        <f t="shared" si="6"/>
        <v>397725</v>
      </c>
      <c r="E23" s="12">
        <v>1</v>
      </c>
      <c r="F23" s="11">
        <f t="shared" ref="F23" si="8">E23*D23</f>
        <v>397725</v>
      </c>
    </row>
    <row r="24" spans="1:6">
      <c r="A24" s="10" t="s">
        <v>119</v>
      </c>
      <c r="B24" s="75">
        <v>2192</v>
      </c>
      <c r="C24" s="71">
        <v>0</v>
      </c>
      <c r="D24" s="11">
        <f t="shared" si="6"/>
        <v>1096</v>
      </c>
      <c r="E24" s="12">
        <v>0.5</v>
      </c>
      <c r="F24" s="11">
        <f t="shared" si="7"/>
        <v>548</v>
      </c>
    </row>
    <row r="25" spans="1:6">
      <c r="A25" s="10" t="s">
        <v>76</v>
      </c>
      <c r="B25" s="74">
        <v>-136687</v>
      </c>
      <c r="C25" s="71">
        <v>-70958</v>
      </c>
      <c r="D25" s="11">
        <f t="shared" si="6"/>
        <v>-103822.5</v>
      </c>
      <c r="E25" s="12">
        <v>1</v>
      </c>
      <c r="F25" s="11">
        <f t="shared" si="7"/>
        <v>-103822.5</v>
      </c>
    </row>
    <row r="26" spans="1:6">
      <c r="A26" s="7" t="s">
        <v>114</v>
      </c>
      <c r="B26" s="8" t="s">
        <v>105</v>
      </c>
      <c r="C26" s="8" t="s">
        <v>101</v>
      </c>
      <c r="D26" s="8" t="s">
        <v>74</v>
      </c>
      <c r="E26" s="9" t="s">
        <v>3</v>
      </c>
      <c r="F26" s="8" t="s">
        <v>75</v>
      </c>
    </row>
    <row r="27" spans="1:6">
      <c r="A27" s="10" t="s">
        <v>96</v>
      </c>
      <c r="B27" s="74">
        <v>1297698.07</v>
      </c>
      <c r="C27" s="73">
        <v>1104840.8700000001</v>
      </c>
      <c r="D27" s="11">
        <f t="shared" ref="D27:D33" si="9">AVERAGE(B27:C27)</f>
        <v>1201269.4700000002</v>
      </c>
      <c r="E27" s="12">
        <v>1</v>
      </c>
      <c r="F27" s="11">
        <f t="shared" ref="F27:F33" si="10">E27*D27</f>
        <v>1201269.4700000002</v>
      </c>
    </row>
    <row r="28" spans="1:6">
      <c r="A28" s="10" t="s">
        <v>97</v>
      </c>
      <c r="B28" s="74">
        <v>115828</v>
      </c>
      <c r="C28" s="73">
        <v>136268</v>
      </c>
      <c r="D28" s="11">
        <f t="shared" si="9"/>
        <v>126048</v>
      </c>
      <c r="E28" s="12">
        <v>1</v>
      </c>
      <c r="F28" s="11">
        <f t="shared" si="10"/>
        <v>126048</v>
      </c>
    </row>
    <row r="29" spans="1:6">
      <c r="A29" s="10" t="s">
        <v>106</v>
      </c>
      <c r="B29" s="74">
        <v>1894340</v>
      </c>
      <c r="C29" s="73">
        <v>0</v>
      </c>
      <c r="D29" s="11">
        <f t="shared" si="9"/>
        <v>947170</v>
      </c>
      <c r="E29" s="12">
        <v>0</v>
      </c>
      <c r="F29" s="11">
        <f t="shared" si="10"/>
        <v>0</v>
      </c>
    </row>
    <row r="30" spans="1:6">
      <c r="A30" s="10" t="s">
        <v>107</v>
      </c>
      <c r="B30" s="74">
        <v>73312.56</v>
      </c>
      <c r="C30" s="73">
        <v>32632.13</v>
      </c>
      <c r="D30" s="11">
        <f t="shared" si="9"/>
        <v>52972.345000000001</v>
      </c>
      <c r="E30" s="12">
        <v>1</v>
      </c>
      <c r="F30" s="11">
        <f t="shared" si="10"/>
        <v>52972.345000000001</v>
      </c>
    </row>
    <row r="31" spans="1:6">
      <c r="A31" s="10" t="s">
        <v>77</v>
      </c>
      <c r="B31" s="75">
        <f>86000+1178950+72000+494690</f>
        <v>1831640</v>
      </c>
      <c r="C31" s="71">
        <f>127122+93608+42000</f>
        <v>262730</v>
      </c>
      <c r="D31" s="11">
        <f t="shared" si="9"/>
        <v>1047185</v>
      </c>
      <c r="E31" s="12">
        <v>1</v>
      </c>
      <c r="F31" s="11">
        <f t="shared" ref="F31" si="11">E31*D31</f>
        <v>1047185</v>
      </c>
    </row>
    <row r="32" spans="1:6">
      <c r="A32" s="10" t="s">
        <v>124</v>
      </c>
      <c r="B32" s="75">
        <v>9627</v>
      </c>
      <c r="C32" s="71">
        <v>15034</v>
      </c>
      <c r="D32" s="11">
        <f t="shared" si="9"/>
        <v>12330.5</v>
      </c>
      <c r="E32" s="12">
        <v>0.5</v>
      </c>
      <c r="F32" s="11">
        <f t="shared" si="10"/>
        <v>6165.25</v>
      </c>
    </row>
    <row r="33" spans="1:6">
      <c r="A33" s="10" t="s">
        <v>76</v>
      </c>
      <c r="B33" s="74">
        <v>-182563</v>
      </c>
      <c r="C33" s="71">
        <v>-132784</v>
      </c>
      <c r="D33" s="11">
        <f t="shared" si="9"/>
        <v>-157673.5</v>
      </c>
      <c r="E33" s="12">
        <v>1</v>
      </c>
      <c r="F33" s="11">
        <f t="shared" si="10"/>
        <v>-157673.5</v>
      </c>
    </row>
    <row r="34" spans="1:6">
      <c r="A34" s="7" t="s">
        <v>120</v>
      </c>
      <c r="B34" s="8" t="s">
        <v>105</v>
      </c>
      <c r="C34" s="8" t="s">
        <v>101</v>
      </c>
      <c r="D34" s="8" t="s">
        <v>74</v>
      </c>
      <c r="E34" s="9" t="s">
        <v>3</v>
      </c>
      <c r="F34" s="8" t="s">
        <v>75</v>
      </c>
    </row>
    <row r="35" spans="1:6">
      <c r="A35" s="10" t="s">
        <v>121</v>
      </c>
      <c r="B35" s="74">
        <v>24515</v>
      </c>
      <c r="C35" s="73">
        <v>3156</v>
      </c>
      <c r="D35" s="11">
        <f>AVERAGE(B35:C35)</f>
        <v>13835.5</v>
      </c>
      <c r="E35" s="12">
        <v>0</v>
      </c>
      <c r="F35" s="11">
        <f t="shared" ref="F35:F37" si="12">E35*D35</f>
        <v>0</v>
      </c>
    </row>
    <row r="36" spans="1:6">
      <c r="A36" s="10" t="s">
        <v>100</v>
      </c>
      <c r="B36" s="74">
        <v>8032</v>
      </c>
      <c r="C36" s="73">
        <v>7046</v>
      </c>
      <c r="D36" s="11">
        <f>AVERAGE(B36:C36)</f>
        <v>7539</v>
      </c>
      <c r="E36" s="12">
        <v>0.5</v>
      </c>
      <c r="F36" s="11">
        <f t="shared" si="12"/>
        <v>3769.5</v>
      </c>
    </row>
    <row r="37" spans="1:6">
      <c r="A37" s="10" t="s">
        <v>76</v>
      </c>
      <c r="B37" s="74">
        <v>0</v>
      </c>
      <c r="C37" s="71">
        <v>0</v>
      </c>
      <c r="D37" s="11">
        <f>AVERAGE(B37:C37)</f>
        <v>0</v>
      </c>
      <c r="E37" s="12">
        <v>1</v>
      </c>
      <c r="F37" s="11">
        <f t="shared" si="12"/>
        <v>0</v>
      </c>
    </row>
    <row r="38" spans="1:6">
      <c r="A38" s="7" t="s">
        <v>122</v>
      </c>
      <c r="B38" s="8" t="s">
        <v>105</v>
      </c>
      <c r="C38" s="8" t="s">
        <v>101</v>
      </c>
      <c r="D38" s="8" t="s">
        <v>74</v>
      </c>
      <c r="E38" s="9" t="s">
        <v>3</v>
      </c>
      <c r="F38" s="8" t="s">
        <v>75</v>
      </c>
    </row>
    <row r="39" spans="1:6">
      <c r="A39" s="10" t="s">
        <v>123</v>
      </c>
      <c r="B39" s="74">
        <v>0</v>
      </c>
      <c r="C39" s="73">
        <v>192000</v>
      </c>
      <c r="D39" s="11">
        <f>AVERAGE(B39:C39)</f>
        <v>96000</v>
      </c>
      <c r="E39" s="12">
        <v>0.25</v>
      </c>
      <c r="F39" s="11">
        <f t="shared" ref="F39:F41" si="13">E39*D39</f>
        <v>24000</v>
      </c>
    </row>
    <row r="40" spans="1:6">
      <c r="A40" s="10" t="s">
        <v>100</v>
      </c>
      <c r="B40" s="74">
        <v>10727</v>
      </c>
      <c r="C40" s="73">
        <v>7345</v>
      </c>
      <c r="D40" s="11">
        <f>AVERAGE(B40:C40)</f>
        <v>9036</v>
      </c>
      <c r="E40" s="12">
        <v>0.5</v>
      </c>
      <c r="F40" s="11">
        <f t="shared" si="13"/>
        <v>4518</v>
      </c>
    </row>
    <row r="41" spans="1:6">
      <c r="A41" s="10" t="s">
        <v>76</v>
      </c>
      <c r="B41" s="74">
        <v>0</v>
      </c>
      <c r="C41" s="71">
        <v>0</v>
      </c>
      <c r="D41" s="11">
        <f>AVERAGE(B41:C41)</f>
        <v>0</v>
      </c>
      <c r="E41" s="12">
        <v>1</v>
      </c>
      <c r="F41" s="11">
        <f t="shared" si="13"/>
        <v>0</v>
      </c>
    </row>
    <row r="42" spans="1:6">
      <c r="A42" s="7" t="s">
        <v>115</v>
      </c>
      <c r="B42" s="8" t="s">
        <v>105</v>
      </c>
      <c r="C42" s="8" t="s">
        <v>101</v>
      </c>
      <c r="D42" s="8" t="s">
        <v>74</v>
      </c>
      <c r="E42" s="9" t="s">
        <v>3</v>
      </c>
      <c r="F42" s="8" t="s">
        <v>75</v>
      </c>
    </row>
    <row r="43" spans="1:6">
      <c r="A43" s="10" t="s">
        <v>116</v>
      </c>
      <c r="B43" s="74">
        <v>197400</v>
      </c>
      <c r="C43" s="73">
        <v>147000</v>
      </c>
      <c r="D43" s="11">
        <f>AVERAGE(B43:C43)</f>
        <v>172200</v>
      </c>
      <c r="E43" s="12">
        <v>0.5</v>
      </c>
      <c r="F43" s="11">
        <f t="shared" ref="F43:F45" si="14">E43*D43</f>
        <v>86100</v>
      </c>
    </row>
    <row r="44" spans="1:6">
      <c r="A44" s="10" t="s">
        <v>100</v>
      </c>
      <c r="B44" s="74">
        <v>21943</v>
      </c>
      <c r="C44" s="73">
        <v>8301</v>
      </c>
      <c r="D44" s="11">
        <f>AVERAGE(B44:C44)</f>
        <v>15122</v>
      </c>
      <c r="E44" s="12">
        <v>0.5</v>
      </c>
      <c r="F44" s="11">
        <f t="shared" si="14"/>
        <v>7561</v>
      </c>
    </row>
    <row r="45" spans="1:6">
      <c r="A45" s="10" t="s">
        <v>76</v>
      </c>
      <c r="B45" s="74">
        <v>0</v>
      </c>
      <c r="C45" s="71">
        <v>0</v>
      </c>
      <c r="D45" s="11">
        <f>AVERAGE(B45:C45)</f>
        <v>0</v>
      </c>
      <c r="E45" s="12">
        <v>1</v>
      </c>
      <c r="F45" s="11">
        <f t="shared" si="14"/>
        <v>0</v>
      </c>
    </row>
    <row r="46" spans="1:6" ht="15.4" customHeight="1">
      <c r="A46" s="70" t="s">
        <v>78</v>
      </c>
      <c r="B46" s="100"/>
      <c r="C46" s="101"/>
      <c r="D46" s="101"/>
      <c r="E46" s="102"/>
      <c r="F46" s="13">
        <f>+SUM(F3:F45)</f>
        <v>7085543.1749999998</v>
      </c>
    </row>
    <row r="47" spans="1:6" ht="16.350000000000001" customHeight="1">
      <c r="A47" s="14" t="s">
        <v>79</v>
      </c>
      <c r="B47" s="103"/>
      <c r="C47" s="104"/>
      <c r="D47" s="104"/>
      <c r="E47" s="105"/>
      <c r="F47" s="13">
        <f>F46/12</f>
        <v>590461.93125000002</v>
      </c>
    </row>
    <row r="48" spans="1:6">
      <c r="A48" s="14" t="s">
        <v>80</v>
      </c>
      <c r="B48" s="103"/>
      <c r="C48" s="104"/>
      <c r="D48" s="104"/>
      <c r="E48" s="105"/>
      <c r="F48" s="11">
        <f>RTR!O10</f>
        <v>110124</v>
      </c>
    </row>
    <row r="49" spans="1:6" ht="16.350000000000001" customHeight="1">
      <c r="A49" s="15" t="s">
        <v>81</v>
      </c>
      <c r="B49" s="106"/>
      <c r="C49" s="107"/>
      <c r="D49" s="107"/>
      <c r="E49" s="108"/>
      <c r="F49" s="16">
        <v>1</v>
      </c>
    </row>
    <row r="50" spans="1:6" ht="16.350000000000001" customHeight="1">
      <c r="A50" s="14" t="s">
        <v>82</v>
      </c>
      <c r="B50" s="97"/>
      <c r="C50" s="97"/>
      <c r="D50" s="97"/>
      <c r="E50" s="97"/>
      <c r="F50" s="17">
        <f>(F47*F49)-F48</f>
        <v>480337.93125000002</v>
      </c>
    </row>
    <row r="51" spans="1:6" ht="16.350000000000001" customHeight="1">
      <c r="A51" s="14" t="s">
        <v>83</v>
      </c>
      <c r="B51" s="97"/>
      <c r="C51" s="97"/>
      <c r="D51" s="97"/>
      <c r="E51" s="97"/>
      <c r="F51" s="18">
        <v>180</v>
      </c>
    </row>
    <row r="52" spans="1:6" ht="37.35" customHeight="1">
      <c r="A52" s="14" t="s">
        <v>84</v>
      </c>
      <c r="B52" s="97"/>
      <c r="C52" s="97"/>
      <c r="D52" s="97"/>
      <c r="E52" s="97"/>
      <c r="F52" s="16">
        <v>0.1</v>
      </c>
    </row>
    <row r="53" spans="1:6">
      <c r="A53" s="14" t="s">
        <v>85</v>
      </c>
      <c r="B53" s="97"/>
      <c r="C53" s="97"/>
      <c r="D53" s="97"/>
      <c r="E53" s="97"/>
      <c r="F53" s="19">
        <f>PMT(F52/12,F51,-100000)</f>
        <v>1074.6051177081183</v>
      </c>
    </row>
    <row r="54" spans="1:6">
      <c r="A54" s="14" t="s">
        <v>86</v>
      </c>
      <c r="B54" s="97"/>
      <c r="C54" s="97"/>
      <c r="D54" s="97"/>
      <c r="E54" s="97"/>
      <c r="F54" s="20">
        <f>F50/F53</f>
        <v>446.99017651660603</v>
      </c>
    </row>
    <row r="55" spans="1:6" ht="15.4" customHeight="1">
      <c r="A55" s="109" t="s">
        <v>87</v>
      </c>
      <c r="B55" s="109"/>
      <c r="C55" s="109"/>
      <c r="D55" s="109"/>
      <c r="E55" s="109"/>
      <c r="F55" s="109"/>
    </row>
    <row r="56" spans="1:6">
      <c r="A56" s="14" t="s">
        <v>83</v>
      </c>
      <c r="B56" s="97"/>
      <c r="C56" s="97"/>
      <c r="D56" s="97"/>
      <c r="E56" s="97"/>
      <c r="F56" s="17">
        <v>180</v>
      </c>
    </row>
    <row r="57" spans="1:6">
      <c r="A57" s="14" t="s">
        <v>84</v>
      </c>
      <c r="B57" s="97"/>
      <c r="C57" s="97"/>
      <c r="D57" s="97"/>
      <c r="E57" s="97"/>
      <c r="F57" s="21">
        <v>9.5500000000000002E-2</v>
      </c>
    </row>
    <row r="58" spans="1:6">
      <c r="A58" s="14" t="s">
        <v>85</v>
      </c>
      <c r="B58" s="97"/>
      <c r="C58" s="97"/>
      <c r="D58" s="97"/>
      <c r="E58" s="97"/>
      <c r="F58" s="20">
        <f>PMT(F57/12,F56,-100000)</f>
        <v>1047.2438674424591</v>
      </c>
    </row>
    <row r="59" spans="1:6">
      <c r="A59" s="14" t="s">
        <v>88</v>
      </c>
      <c r="B59" s="110">
        <f>B49</f>
        <v>0</v>
      </c>
      <c r="C59" s="110"/>
      <c r="D59" s="110"/>
      <c r="E59" s="110"/>
      <c r="F59" s="22">
        <v>0</v>
      </c>
    </row>
    <row r="60" spans="1:6">
      <c r="A60" s="14" t="s">
        <v>89</v>
      </c>
      <c r="B60" s="97"/>
      <c r="C60" s="97"/>
      <c r="D60" s="97"/>
      <c r="E60" s="97"/>
      <c r="F60" s="23">
        <f>F59*F58</f>
        <v>0</v>
      </c>
    </row>
    <row r="61" spans="1:6">
      <c r="A61" s="14" t="s">
        <v>90</v>
      </c>
      <c r="B61" s="97"/>
      <c r="C61" s="97"/>
      <c r="D61" s="97"/>
      <c r="E61" s="97"/>
      <c r="F61" s="24">
        <f>(F60+F48)/F47</f>
        <v>0.18650482642779181</v>
      </c>
    </row>
    <row r="62" spans="1:6">
      <c r="A62" s="25" t="s">
        <v>91</v>
      </c>
      <c r="B62" s="98" t="s">
        <v>4</v>
      </c>
      <c r="C62" s="98"/>
      <c r="D62" s="98"/>
      <c r="E62" s="98"/>
      <c r="F62" s="26">
        <v>0</v>
      </c>
    </row>
    <row r="63" spans="1:6">
      <c r="A63" s="25" t="s">
        <v>92</v>
      </c>
      <c r="B63" s="97"/>
      <c r="C63" s="97"/>
      <c r="D63" s="97"/>
      <c r="E63" s="97"/>
      <c r="F63" s="27"/>
    </row>
    <row r="64" spans="1:6">
      <c r="A64" s="25" t="s">
        <v>93</v>
      </c>
      <c r="B64" s="97"/>
      <c r="C64" s="97"/>
      <c r="D64" s="97"/>
      <c r="E64" s="97"/>
      <c r="F64" s="28" t="e">
        <f>F59/F62</f>
        <v>#DIV/0!</v>
      </c>
    </row>
    <row r="65" spans="1:6">
      <c r="A65" s="14" t="s">
        <v>94</v>
      </c>
      <c r="B65" s="97"/>
      <c r="C65" s="97"/>
      <c r="D65" s="97"/>
      <c r="E65" s="97"/>
      <c r="F65" s="28" t="e">
        <f>(F59+F63)/F62</f>
        <v>#DIV/0!</v>
      </c>
    </row>
    <row r="66" spans="1:6">
      <c r="A66" s="14" t="s">
        <v>95</v>
      </c>
      <c r="B66" s="97"/>
      <c r="C66" s="97"/>
      <c r="D66" s="97"/>
      <c r="E66" s="97"/>
      <c r="F66" s="28" t="e">
        <f>F65+F61</f>
        <v>#DIV/0!</v>
      </c>
    </row>
    <row r="67" spans="1:6" ht="15.4" customHeight="1">
      <c r="A67" s="89"/>
      <c r="B67" s="89"/>
      <c r="C67" s="89"/>
      <c r="D67" s="89"/>
      <c r="E67" s="89"/>
      <c r="F67" s="89"/>
    </row>
    <row r="68" spans="1:6">
      <c r="A68" s="89"/>
      <c r="B68" s="89"/>
      <c r="C68" s="89"/>
      <c r="D68" s="89"/>
      <c r="E68" s="89"/>
      <c r="F68" s="89"/>
    </row>
    <row r="69" spans="1:6" ht="15.4" customHeight="1">
      <c r="A69" s="89"/>
      <c r="B69" s="89"/>
      <c r="C69" s="89"/>
      <c r="D69" s="89"/>
      <c r="E69" s="89"/>
      <c r="F69" s="89"/>
    </row>
    <row r="70" spans="1:6">
      <c r="A70" s="89"/>
      <c r="B70" s="89"/>
      <c r="C70" s="89"/>
      <c r="D70" s="89"/>
      <c r="E70" s="89"/>
      <c r="F70" s="89"/>
    </row>
    <row r="71" spans="1:6">
      <c r="A71" s="89"/>
      <c r="B71" s="89"/>
      <c r="C71" s="89"/>
      <c r="D71" s="89"/>
      <c r="E71" s="89"/>
      <c r="F71" s="89"/>
    </row>
    <row r="72" spans="1:6">
      <c r="A72" s="89"/>
      <c r="B72" s="89"/>
      <c r="C72" s="89"/>
      <c r="D72" s="89"/>
      <c r="E72" s="89"/>
      <c r="F72" s="89"/>
    </row>
    <row r="73" spans="1:6">
      <c r="A73" s="89"/>
      <c r="B73" s="89"/>
      <c r="C73" s="89"/>
      <c r="D73" s="89"/>
      <c r="E73" s="89"/>
      <c r="F73" s="89"/>
    </row>
    <row r="74" spans="1:6" ht="15.4" customHeight="1">
      <c r="A74" s="89"/>
      <c r="B74" s="89"/>
      <c r="C74" s="89"/>
      <c r="D74" s="89"/>
      <c r="E74" s="89"/>
      <c r="F74" s="89"/>
    </row>
    <row r="75" spans="1:6">
      <c r="A75" s="89"/>
      <c r="B75" s="89"/>
      <c r="C75" s="89"/>
      <c r="D75" s="89"/>
      <c r="E75" s="89"/>
      <c r="F75" s="89"/>
    </row>
    <row r="76" spans="1:6">
      <c r="A76" s="93" t="s">
        <v>7</v>
      </c>
      <c r="B76" s="93"/>
      <c r="C76" s="93"/>
      <c r="D76" s="93"/>
      <c r="E76" s="93"/>
      <c r="F76" s="93"/>
    </row>
    <row r="77" spans="1:6">
      <c r="A77" s="89"/>
      <c r="B77" s="89"/>
      <c r="C77" s="89"/>
      <c r="D77" s="89"/>
      <c r="E77" s="89"/>
      <c r="F77" s="89"/>
    </row>
    <row r="78" spans="1:6">
      <c r="A78" s="89" t="s">
        <v>8</v>
      </c>
      <c r="B78" s="89"/>
      <c r="C78" s="89"/>
      <c r="D78" s="89"/>
      <c r="E78" s="89"/>
      <c r="F78" s="89"/>
    </row>
    <row r="79" spans="1:6">
      <c r="A79" s="89"/>
      <c r="B79" s="89"/>
      <c r="C79" s="89"/>
      <c r="D79" s="89"/>
      <c r="E79" s="89"/>
      <c r="F79" s="89"/>
    </row>
    <row r="80" spans="1:6" ht="15.4" customHeight="1">
      <c r="A80" s="89"/>
      <c r="B80" s="89"/>
      <c r="C80" s="89"/>
      <c r="D80" s="89"/>
      <c r="E80" s="89"/>
      <c r="F80" s="89"/>
    </row>
    <row r="81" spans="1:6">
      <c r="A81" s="89"/>
      <c r="B81" s="89"/>
      <c r="C81" s="89"/>
      <c r="D81" s="89"/>
      <c r="E81" s="89"/>
      <c r="F81" s="89"/>
    </row>
    <row r="82" spans="1:6">
      <c r="A82" s="89"/>
      <c r="B82" s="89"/>
      <c r="C82" s="89"/>
      <c r="D82" s="89"/>
      <c r="E82" s="89"/>
      <c r="F82" s="89"/>
    </row>
    <row r="83" spans="1:6">
      <c r="A83" s="93" t="s">
        <v>9</v>
      </c>
      <c r="B83" s="93"/>
      <c r="C83" s="93"/>
      <c r="D83" s="93"/>
      <c r="E83" s="93"/>
      <c r="F83" s="93"/>
    </row>
    <row r="84" spans="1:6" ht="15.4" customHeight="1">
      <c r="A84" s="89"/>
      <c r="B84" s="89"/>
      <c r="C84" s="89"/>
      <c r="D84" s="89"/>
      <c r="E84" s="89"/>
      <c r="F84" s="89"/>
    </row>
    <row r="85" spans="1:6" ht="26.85" customHeight="1">
      <c r="A85" s="89"/>
      <c r="B85" s="89"/>
      <c r="C85" s="89"/>
      <c r="D85" s="89"/>
      <c r="E85" s="89"/>
      <c r="F85" s="89"/>
    </row>
    <row r="86" spans="1:6" ht="15.4" customHeight="1">
      <c r="A86" s="89"/>
      <c r="B86" s="89"/>
      <c r="C86" s="89"/>
      <c r="D86" s="89"/>
      <c r="E86" s="89"/>
      <c r="F86" s="89"/>
    </row>
    <row r="87" spans="1:6" ht="15.4" customHeight="1">
      <c r="A87" s="89"/>
      <c r="B87" s="89"/>
      <c r="C87" s="89"/>
      <c r="D87" s="89"/>
      <c r="E87" s="89"/>
      <c r="F87" s="89"/>
    </row>
    <row r="88" spans="1:6">
      <c r="A88" s="89"/>
      <c r="B88" s="89"/>
      <c r="C88" s="89"/>
      <c r="D88" s="89"/>
      <c r="E88" s="89"/>
      <c r="F88" s="89"/>
    </row>
    <row r="89" spans="1:6" ht="16.350000000000001" customHeight="1">
      <c r="A89" s="93" t="s">
        <v>10</v>
      </c>
      <c r="B89" s="93"/>
      <c r="C89" s="93"/>
      <c r="D89" s="93"/>
      <c r="E89" s="93"/>
      <c r="F89" s="93"/>
    </row>
    <row r="90" spans="1:6" ht="16.350000000000001" customHeight="1">
      <c r="A90" s="33" t="s">
        <v>6</v>
      </c>
      <c r="B90" s="29" t="s">
        <v>11</v>
      </c>
      <c r="C90" s="29" t="s">
        <v>12</v>
      </c>
      <c r="D90" s="29" t="s">
        <v>13</v>
      </c>
      <c r="E90" s="29" t="s">
        <v>14</v>
      </c>
      <c r="F90" s="29" t="s">
        <v>15</v>
      </c>
    </row>
    <row r="91" spans="1:6" ht="16.350000000000001" customHeight="1">
      <c r="A91" s="31" t="str">
        <f>+A62</f>
        <v xml:space="preserve">Value based on Market valuation                </v>
      </c>
      <c r="B91" s="30"/>
      <c r="C91" s="30"/>
      <c r="D91" s="32" t="s">
        <v>16</v>
      </c>
      <c r="E91" s="30" t="s">
        <v>16</v>
      </c>
      <c r="F91" s="30"/>
    </row>
    <row r="92" spans="1:6" ht="16.350000000000001" customHeight="1">
      <c r="A92" s="31" t="s">
        <v>5</v>
      </c>
      <c r="B92" s="30"/>
      <c r="C92" s="30"/>
      <c r="D92" s="32" t="s">
        <v>16</v>
      </c>
      <c r="E92" s="30" t="s">
        <v>16</v>
      </c>
      <c r="F92" s="30"/>
    </row>
    <row r="93" spans="1:6" ht="16.350000000000001" customHeight="1">
      <c r="A93" s="93" t="s">
        <v>17</v>
      </c>
      <c r="B93" s="93"/>
      <c r="C93" s="93"/>
      <c r="D93" s="93"/>
      <c r="E93" s="93"/>
      <c r="F93" s="93"/>
    </row>
    <row r="94" spans="1:6" ht="16.350000000000001" customHeight="1">
      <c r="A94" s="33" t="s">
        <v>6</v>
      </c>
      <c r="B94" s="29" t="s">
        <v>18</v>
      </c>
      <c r="C94" s="29" t="s">
        <v>19</v>
      </c>
      <c r="D94" s="29" t="s">
        <v>20</v>
      </c>
      <c r="E94" s="94" t="s">
        <v>21</v>
      </c>
      <c r="F94" s="94"/>
    </row>
    <row r="95" spans="1:6" ht="16.350000000000001" customHeight="1">
      <c r="A95" s="31" t="str">
        <f>+A62</f>
        <v xml:space="preserve">Value based on Market valuation                </v>
      </c>
      <c r="B95" s="30" t="s">
        <v>16</v>
      </c>
      <c r="C95" s="30"/>
      <c r="D95" s="32" t="s">
        <v>16</v>
      </c>
      <c r="E95" s="95" t="s">
        <v>16</v>
      </c>
      <c r="F95" s="95"/>
    </row>
    <row r="96" spans="1:6" ht="16.350000000000001" customHeight="1">
      <c r="A96" s="31" t="s">
        <v>5</v>
      </c>
      <c r="B96" s="30" t="s">
        <v>16</v>
      </c>
      <c r="C96" s="30"/>
      <c r="D96" s="32" t="s">
        <v>16</v>
      </c>
      <c r="E96" s="95" t="s">
        <v>16</v>
      </c>
      <c r="F96" s="95"/>
    </row>
    <row r="97" spans="1:249" ht="16.350000000000001" customHeight="1">
      <c r="A97" s="96" t="s">
        <v>22</v>
      </c>
      <c r="B97" s="96"/>
      <c r="C97" s="96"/>
      <c r="D97" s="96" t="s">
        <v>23</v>
      </c>
      <c r="E97" s="96"/>
      <c r="F97" s="96"/>
    </row>
    <row r="98" spans="1:249" ht="16.350000000000001" customHeight="1">
      <c r="A98" s="89" t="s">
        <v>24</v>
      </c>
      <c r="B98" s="89"/>
      <c r="C98" s="89"/>
      <c r="D98" s="89"/>
      <c r="E98" s="89"/>
      <c r="F98" s="89"/>
    </row>
    <row r="99" spans="1:249" ht="16.350000000000001" customHeight="1">
      <c r="A99" s="89" t="s">
        <v>25</v>
      </c>
      <c r="B99" s="89"/>
      <c r="C99" s="89"/>
      <c r="D99" s="89"/>
      <c r="E99" s="89"/>
      <c r="F99" s="89"/>
    </row>
    <row r="100" spans="1:249" ht="26.85" customHeight="1">
      <c r="A100" s="89" t="s">
        <v>26</v>
      </c>
      <c r="B100" s="89"/>
      <c r="C100" s="89"/>
      <c r="D100" s="89"/>
      <c r="E100" s="89"/>
      <c r="F100" s="89"/>
    </row>
    <row r="101" spans="1:249" s="34" customFormat="1">
      <c r="A101" s="89" t="s">
        <v>27</v>
      </c>
      <c r="B101" s="89"/>
      <c r="C101" s="89"/>
      <c r="D101" s="89"/>
      <c r="E101" s="89"/>
      <c r="F101" s="89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ID101" s="35"/>
      <c r="IE101" s="35"/>
      <c r="IF101" s="35"/>
      <c r="IG101" s="2"/>
      <c r="IL101" s="3"/>
      <c r="IM101" s="3"/>
      <c r="IN101" s="4"/>
      <c r="IO101" s="4"/>
    </row>
    <row r="102" spans="1:249" s="34" customFormat="1">
      <c r="A102" s="89" t="s">
        <v>28</v>
      </c>
      <c r="B102" s="89"/>
      <c r="C102" s="89"/>
      <c r="D102" s="89"/>
      <c r="E102" s="89"/>
      <c r="F102" s="8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ID102" s="35"/>
      <c r="IE102" s="35"/>
      <c r="IF102" s="35"/>
      <c r="IG102" s="2"/>
      <c r="IL102" s="3"/>
      <c r="IM102" s="3"/>
      <c r="IN102" s="4"/>
      <c r="IO102" s="4"/>
    </row>
    <row r="103" spans="1:249" s="34" customFormat="1">
      <c r="A103" s="89" t="s">
        <v>29</v>
      </c>
      <c r="B103" s="89"/>
      <c r="C103" s="89"/>
      <c r="D103" s="89"/>
      <c r="E103" s="89"/>
      <c r="F103" s="8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ID103" s="35"/>
      <c r="IE103" s="35"/>
      <c r="IF103" s="35"/>
      <c r="IG103" s="2"/>
      <c r="IL103" s="3"/>
      <c r="IM103" s="3"/>
      <c r="IN103" s="4"/>
      <c r="IO103" s="4"/>
    </row>
    <row r="104" spans="1:249">
      <c r="A104" s="89" t="s">
        <v>30</v>
      </c>
      <c r="B104" s="89"/>
      <c r="C104" s="89"/>
      <c r="D104" s="89"/>
      <c r="E104" s="89"/>
      <c r="F104" s="89"/>
    </row>
    <row r="105" spans="1:249">
      <c r="A105" s="89" t="s">
        <v>31</v>
      </c>
      <c r="B105" s="89"/>
      <c r="C105" s="89"/>
      <c r="D105" s="89"/>
      <c r="E105" s="89"/>
      <c r="F105" s="89"/>
    </row>
    <row r="106" spans="1:249">
      <c r="A106" s="89" t="s">
        <v>32</v>
      </c>
      <c r="B106" s="89"/>
      <c r="C106" s="89"/>
      <c r="D106" s="89"/>
      <c r="E106" s="89"/>
      <c r="F106" s="89"/>
    </row>
    <row r="107" spans="1:249">
      <c r="A107" s="89" t="s">
        <v>33</v>
      </c>
      <c r="B107" s="89"/>
      <c r="C107" s="89"/>
      <c r="D107" s="89"/>
      <c r="E107" s="89"/>
      <c r="F107" s="89"/>
    </row>
    <row r="108" spans="1:249">
      <c r="A108" s="89" t="s">
        <v>34</v>
      </c>
      <c r="B108" s="89"/>
      <c r="C108" s="89"/>
      <c r="D108" s="89"/>
      <c r="E108" s="89"/>
      <c r="F108" s="89"/>
    </row>
    <row r="109" spans="1:249">
      <c r="A109" s="89" t="s">
        <v>35</v>
      </c>
      <c r="B109" s="89"/>
      <c r="C109" s="89"/>
      <c r="D109" s="90" t="s">
        <v>36</v>
      </c>
      <c r="E109" s="90"/>
      <c r="F109" s="90"/>
    </row>
    <row r="110" spans="1:249">
      <c r="A110" s="91" t="s">
        <v>37</v>
      </c>
      <c r="B110" s="91"/>
      <c r="C110" s="91"/>
      <c r="D110" s="91"/>
      <c r="E110" s="91"/>
      <c r="F110" s="91"/>
    </row>
    <row r="111" spans="1:249">
      <c r="A111" s="92"/>
      <c r="B111" s="92"/>
      <c r="C111" s="92"/>
      <c r="D111" s="92"/>
      <c r="E111" s="92"/>
      <c r="F111" s="92"/>
    </row>
    <row r="112" spans="1:249">
      <c r="A112" s="92"/>
      <c r="B112" s="92"/>
      <c r="C112" s="92"/>
      <c r="D112" s="92"/>
      <c r="E112" s="92"/>
      <c r="F112" s="92"/>
    </row>
    <row r="113" spans="1:6">
      <c r="A113" s="88"/>
      <c r="B113" s="88"/>
      <c r="C113" s="88"/>
      <c r="D113" s="88"/>
      <c r="E113" s="88"/>
      <c r="F113" s="88"/>
    </row>
  </sheetData>
  <sheetProtection selectLockedCells="1" selectUnlockedCells="1"/>
  <mergeCells count="79">
    <mergeCell ref="B66:E66"/>
    <mergeCell ref="B1:C1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A55:F55"/>
    <mergeCell ref="B56:E56"/>
    <mergeCell ref="B57:E57"/>
    <mergeCell ref="B58:E58"/>
    <mergeCell ref="B59:E59"/>
    <mergeCell ref="A69:F69"/>
    <mergeCell ref="A70:F70"/>
    <mergeCell ref="A71:F71"/>
    <mergeCell ref="A72:F72"/>
    <mergeCell ref="A73:F73"/>
    <mergeCell ref="B60:E60"/>
    <mergeCell ref="B61:E61"/>
    <mergeCell ref="B62:E62"/>
    <mergeCell ref="B63:E63"/>
    <mergeCell ref="B64:E64"/>
    <mergeCell ref="B65:E65"/>
    <mergeCell ref="A86:F86"/>
    <mergeCell ref="A75:F75"/>
    <mergeCell ref="A76:F76"/>
    <mergeCell ref="A77:F77"/>
    <mergeCell ref="A78:F78"/>
    <mergeCell ref="A79:F79"/>
    <mergeCell ref="A80:F80"/>
    <mergeCell ref="A81:F81"/>
    <mergeCell ref="A82:F82"/>
    <mergeCell ref="A83:F83"/>
    <mergeCell ref="A84:F84"/>
    <mergeCell ref="A85:F85"/>
    <mergeCell ref="A74:F74"/>
    <mergeCell ref="A67:F67"/>
    <mergeCell ref="A68:F68"/>
    <mergeCell ref="A99:C99"/>
    <mergeCell ref="D99:F99"/>
    <mergeCell ref="A87:F87"/>
    <mergeCell ref="A88:F88"/>
    <mergeCell ref="A89:F89"/>
    <mergeCell ref="A93:F93"/>
    <mergeCell ref="E94:F94"/>
    <mergeCell ref="E95:F95"/>
    <mergeCell ref="E96:F96"/>
    <mergeCell ref="A97:C97"/>
    <mergeCell ref="D97:F97"/>
    <mergeCell ref="A98:C98"/>
    <mergeCell ref="D98:F98"/>
    <mergeCell ref="A100:C100"/>
    <mergeCell ref="D100:F100"/>
    <mergeCell ref="A101:C101"/>
    <mergeCell ref="D101:F101"/>
    <mergeCell ref="A102:C102"/>
    <mergeCell ref="D102:F102"/>
    <mergeCell ref="A103:C103"/>
    <mergeCell ref="D103:F103"/>
    <mergeCell ref="A104:C104"/>
    <mergeCell ref="D104:F104"/>
    <mergeCell ref="A105:C105"/>
    <mergeCell ref="D105:F105"/>
    <mergeCell ref="A113:F113"/>
    <mergeCell ref="A106:C106"/>
    <mergeCell ref="D106:F106"/>
    <mergeCell ref="A107:C107"/>
    <mergeCell ref="D107:F107"/>
    <mergeCell ref="A108:C108"/>
    <mergeCell ref="D108:F108"/>
    <mergeCell ref="A109:C109"/>
    <mergeCell ref="D109:F109"/>
    <mergeCell ref="A110:F110"/>
    <mergeCell ref="A111:F111"/>
    <mergeCell ref="A112:F112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R14"/>
  <sheetViews>
    <sheetView topLeftCell="D6" zoomScale="136" zoomScaleNormal="136" workbookViewId="0">
      <selection activeCell="M13" sqref="M13"/>
    </sheetView>
  </sheetViews>
  <sheetFormatPr defaultColWidth="22.140625" defaultRowHeight="13.5"/>
  <cols>
    <col min="1" max="1" width="5.42578125" style="36" customWidth="1"/>
    <col min="2" max="2" width="22.140625" style="36"/>
    <col min="3" max="3" width="12.28515625" style="36" customWidth="1"/>
    <col min="4" max="4" width="11.85546875" style="36" bestFit="1" customWidth="1"/>
    <col min="5" max="5" width="7.42578125" style="36" customWidth="1"/>
    <col min="6" max="6" width="13.140625" style="36" bestFit="1" customWidth="1"/>
    <col min="7" max="7" width="11.85546875" style="36" bestFit="1" customWidth="1"/>
    <col min="8" max="8" width="13.140625" style="36" bestFit="1" customWidth="1"/>
    <col min="9" max="9" width="11.42578125" style="37" customWidth="1"/>
    <col min="10" max="10" width="14.140625" style="37" customWidth="1"/>
    <col min="11" max="11" width="9" style="36" customWidth="1"/>
    <col min="12" max="12" width="7.7109375" style="36" customWidth="1"/>
    <col min="13" max="13" width="8.42578125" style="36" customWidth="1"/>
    <col min="14" max="14" width="10.140625" style="36" customWidth="1"/>
    <col min="15" max="15" width="13.140625" style="36" customWidth="1"/>
    <col min="16" max="252" width="22.140625" style="36"/>
    <col min="253" max="16384" width="22.140625" style="4"/>
  </cols>
  <sheetData>
    <row r="1" spans="1:252" ht="54">
      <c r="A1" s="38" t="s">
        <v>38</v>
      </c>
      <c r="B1" s="38" t="s">
        <v>39</v>
      </c>
      <c r="C1" s="38" t="s">
        <v>40</v>
      </c>
      <c r="D1" s="38" t="s">
        <v>41</v>
      </c>
      <c r="E1" s="38" t="s">
        <v>42</v>
      </c>
      <c r="F1" s="38" t="s">
        <v>43</v>
      </c>
      <c r="G1" s="38" t="s">
        <v>44</v>
      </c>
      <c r="H1" s="38" t="s">
        <v>45</v>
      </c>
      <c r="I1" s="39" t="s">
        <v>46</v>
      </c>
      <c r="J1" s="39" t="s">
        <v>47</v>
      </c>
      <c r="K1" s="38" t="s">
        <v>48</v>
      </c>
      <c r="L1" s="38" t="s">
        <v>49</v>
      </c>
      <c r="M1" s="38" t="s">
        <v>50</v>
      </c>
      <c r="N1" s="38" t="s">
        <v>51</v>
      </c>
      <c r="O1" s="38" t="s">
        <v>99</v>
      </c>
    </row>
    <row r="2" spans="1:252" ht="27">
      <c r="A2" s="40">
        <v>1</v>
      </c>
      <c r="B2" s="41">
        <v>42434101</v>
      </c>
      <c r="C2" s="40" t="s">
        <v>103</v>
      </c>
      <c r="D2" s="40" t="s">
        <v>109</v>
      </c>
      <c r="E2" s="41" t="s">
        <v>110</v>
      </c>
      <c r="F2" s="42">
        <v>740000</v>
      </c>
      <c r="G2" s="42">
        <f>740000-74159.72</f>
        <v>665840.28</v>
      </c>
      <c r="H2" s="42">
        <v>74159.72</v>
      </c>
      <c r="I2" s="43">
        <v>42679</v>
      </c>
      <c r="J2" s="43">
        <v>43743</v>
      </c>
      <c r="K2" s="41">
        <v>36</v>
      </c>
      <c r="L2" s="41">
        <v>33</v>
      </c>
      <c r="M2" s="41">
        <v>3</v>
      </c>
      <c r="N2" s="41">
        <v>25300</v>
      </c>
      <c r="O2" s="41" t="s">
        <v>111</v>
      </c>
    </row>
    <row r="3" spans="1:252" ht="27">
      <c r="A3" s="40">
        <v>2</v>
      </c>
      <c r="B3" s="41">
        <v>32915056</v>
      </c>
      <c r="C3" s="40" t="s">
        <v>103</v>
      </c>
      <c r="D3" s="40" t="s">
        <v>109</v>
      </c>
      <c r="E3" s="41" t="s">
        <v>110</v>
      </c>
      <c r="F3" s="42">
        <v>4000000</v>
      </c>
      <c r="G3" s="42">
        <f>4000000-816591.27</f>
        <v>3183408.73</v>
      </c>
      <c r="H3" s="42">
        <v>816591.27</v>
      </c>
      <c r="I3" s="43">
        <v>42162</v>
      </c>
      <c r="J3" s="43">
        <v>43958</v>
      </c>
      <c r="K3" s="41">
        <v>60</v>
      </c>
      <c r="L3" s="41">
        <v>50</v>
      </c>
      <c r="M3" s="41">
        <v>10</v>
      </c>
      <c r="N3" s="41">
        <v>85560</v>
      </c>
      <c r="O3" s="41" t="s">
        <v>111</v>
      </c>
    </row>
    <row r="4" spans="1:252" ht="27">
      <c r="A4" s="40">
        <v>3</v>
      </c>
      <c r="B4" s="41">
        <v>50200026102265</v>
      </c>
      <c r="C4" s="40" t="s">
        <v>103</v>
      </c>
      <c r="D4" s="40" t="s">
        <v>109</v>
      </c>
      <c r="E4" s="41" t="s">
        <v>112</v>
      </c>
      <c r="F4" s="42">
        <v>7193336</v>
      </c>
      <c r="G4" s="81"/>
      <c r="H4" s="82"/>
      <c r="I4" s="83"/>
      <c r="J4" s="83"/>
      <c r="K4" s="84"/>
      <c r="L4" s="84"/>
      <c r="M4" s="84"/>
      <c r="N4" s="84"/>
      <c r="O4" s="41" t="s">
        <v>111</v>
      </c>
    </row>
    <row r="5" spans="1:252" ht="27">
      <c r="A5" s="40">
        <v>4</v>
      </c>
      <c r="B5" s="41">
        <v>22018259</v>
      </c>
      <c r="C5" s="40" t="s">
        <v>117</v>
      </c>
      <c r="D5" s="76" t="s">
        <v>118</v>
      </c>
      <c r="E5" s="41" t="s">
        <v>110</v>
      </c>
      <c r="F5" s="42">
        <v>2200000</v>
      </c>
      <c r="G5" s="42">
        <f>2200000-2102600.34</f>
        <v>97399.660000000149</v>
      </c>
      <c r="H5" s="42">
        <v>2102600.34</v>
      </c>
      <c r="I5" s="43">
        <v>43618</v>
      </c>
      <c r="J5" s="43">
        <v>44683</v>
      </c>
      <c r="K5" s="41">
        <v>36</v>
      </c>
      <c r="L5" s="41">
        <v>2</v>
      </c>
      <c r="M5" s="41">
        <v>34</v>
      </c>
      <c r="N5" s="41">
        <v>76804</v>
      </c>
      <c r="O5" s="41" t="s">
        <v>98</v>
      </c>
      <c r="IR5" s="4"/>
    </row>
    <row r="6" spans="1:252" ht="27">
      <c r="A6" s="40">
        <v>5</v>
      </c>
      <c r="B6" s="41">
        <v>6068020000103</v>
      </c>
      <c r="C6" s="40" t="s">
        <v>117</v>
      </c>
      <c r="D6" s="76" t="s">
        <v>109</v>
      </c>
      <c r="E6" s="41" t="s">
        <v>112</v>
      </c>
      <c r="F6" s="42">
        <v>12480000</v>
      </c>
      <c r="G6" s="82"/>
      <c r="H6" s="82"/>
      <c r="I6" s="83"/>
      <c r="J6" s="83"/>
      <c r="K6" s="84"/>
      <c r="L6" s="84"/>
      <c r="M6" s="84"/>
      <c r="N6" s="84"/>
      <c r="O6" s="41" t="s">
        <v>111</v>
      </c>
      <c r="IR6" s="4"/>
    </row>
    <row r="7" spans="1:252" ht="27">
      <c r="A7" s="40">
        <v>6</v>
      </c>
      <c r="B7" s="44">
        <v>59782942</v>
      </c>
      <c r="C7" s="40" t="s">
        <v>113</v>
      </c>
      <c r="D7" s="79" t="s">
        <v>109</v>
      </c>
      <c r="E7" s="78" t="s">
        <v>110</v>
      </c>
      <c r="F7" s="79">
        <v>507000</v>
      </c>
      <c r="G7" s="79">
        <f>507000-367078.95</f>
        <v>139921.04999999999</v>
      </c>
      <c r="H7" s="79">
        <v>367078.95</v>
      </c>
      <c r="I7" s="43">
        <v>43350</v>
      </c>
      <c r="J7" s="43">
        <v>44415</v>
      </c>
      <c r="K7" s="46">
        <v>36</v>
      </c>
      <c r="L7" s="46">
        <v>11</v>
      </c>
      <c r="M7" s="46">
        <f>36-11</f>
        <v>25</v>
      </c>
      <c r="N7" s="80">
        <v>16245</v>
      </c>
      <c r="O7" s="45" t="s">
        <v>98</v>
      </c>
    </row>
    <row r="8" spans="1:252" ht="27">
      <c r="A8" s="40">
        <v>7</v>
      </c>
      <c r="B8" s="47">
        <v>6068020000113</v>
      </c>
      <c r="C8" s="40" t="s">
        <v>113</v>
      </c>
      <c r="D8" s="79" t="s">
        <v>109</v>
      </c>
      <c r="E8" s="79" t="s">
        <v>112</v>
      </c>
      <c r="F8" s="79">
        <v>11526664</v>
      </c>
      <c r="G8" s="85"/>
      <c r="H8" s="85"/>
      <c r="I8" s="83"/>
      <c r="J8" s="83"/>
      <c r="K8" s="86"/>
      <c r="L8" s="86"/>
      <c r="M8" s="86"/>
      <c r="N8" s="87"/>
      <c r="O8" s="45" t="s">
        <v>111</v>
      </c>
    </row>
    <row r="9" spans="1:252" ht="27">
      <c r="A9" s="40">
        <v>8</v>
      </c>
      <c r="B9" s="44">
        <v>42406546</v>
      </c>
      <c r="C9" s="40" t="s">
        <v>125</v>
      </c>
      <c r="D9" s="45" t="s">
        <v>109</v>
      </c>
      <c r="E9" s="78" t="s">
        <v>110</v>
      </c>
      <c r="F9" s="45">
        <v>803500</v>
      </c>
      <c r="G9" s="85"/>
      <c r="H9" s="85"/>
      <c r="I9" s="83"/>
      <c r="J9" s="83"/>
      <c r="K9" s="46">
        <v>60</v>
      </c>
      <c r="L9" s="46">
        <v>17</v>
      </c>
      <c r="M9" s="46">
        <f>60-17</f>
        <v>43</v>
      </c>
      <c r="N9" s="80">
        <v>17075</v>
      </c>
      <c r="O9" s="45" t="s">
        <v>98</v>
      </c>
    </row>
    <row r="10" spans="1:252">
      <c r="A10" s="48"/>
      <c r="B10" s="40"/>
      <c r="C10" s="40"/>
      <c r="D10" s="40"/>
      <c r="E10" s="40"/>
      <c r="F10" s="40"/>
      <c r="G10" s="40"/>
      <c r="H10" s="40"/>
      <c r="I10" s="49"/>
      <c r="J10" s="49"/>
      <c r="K10" s="40"/>
      <c r="L10" s="40"/>
      <c r="M10" s="40"/>
      <c r="N10" s="40"/>
      <c r="O10" s="50">
        <f>SUMIF(O2:O9,"Y",N2:N9)</f>
        <v>110124</v>
      </c>
    </row>
    <row r="14" spans="1:252">
      <c r="I14" s="7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11" t="s">
        <v>52</v>
      </c>
      <c r="B1" s="111"/>
      <c r="C1" s="52"/>
    </row>
    <row r="2" spans="1:6" ht="14.25" customHeight="1">
      <c r="A2" s="111" t="s">
        <v>53</v>
      </c>
      <c r="B2" s="111"/>
      <c r="C2" s="52"/>
    </row>
    <row r="5" spans="1:6" ht="30">
      <c r="A5" s="53" t="s">
        <v>38</v>
      </c>
      <c r="B5" s="54" t="s">
        <v>54</v>
      </c>
      <c r="C5" s="54" t="s">
        <v>55</v>
      </c>
      <c r="D5" s="55" t="s">
        <v>56</v>
      </c>
      <c r="E5" s="51" t="s">
        <v>57</v>
      </c>
      <c r="F5" s="51" t="s">
        <v>58</v>
      </c>
    </row>
    <row r="6" spans="1:6" ht="42.75">
      <c r="A6" s="56">
        <v>1</v>
      </c>
      <c r="B6" s="57" t="s">
        <v>59</v>
      </c>
      <c r="C6" s="58" t="s">
        <v>60</v>
      </c>
      <c r="D6" s="59"/>
      <c r="E6" s="60">
        <v>0.2</v>
      </c>
      <c r="F6" s="60">
        <f t="shared" ref="F6:F12" si="0">E6/10*D6</f>
        <v>0</v>
      </c>
    </row>
    <row r="7" spans="1:6" ht="42.75">
      <c r="A7" s="56">
        <v>2</v>
      </c>
      <c r="B7" s="57" t="s">
        <v>61</v>
      </c>
      <c r="C7" s="58" t="s">
        <v>62</v>
      </c>
      <c r="D7" s="61"/>
      <c r="E7" s="60">
        <v>0.15</v>
      </c>
      <c r="F7" s="60">
        <f t="shared" si="0"/>
        <v>0</v>
      </c>
    </row>
    <row r="8" spans="1:6" ht="42.75">
      <c r="A8" s="56">
        <v>3</v>
      </c>
      <c r="B8" s="57" t="s">
        <v>63</v>
      </c>
      <c r="C8" s="58" t="s">
        <v>64</v>
      </c>
      <c r="D8" s="61"/>
      <c r="E8" s="60">
        <v>0.1</v>
      </c>
      <c r="F8" s="60">
        <f t="shared" si="0"/>
        <v>0</v>
      </c>
    </row>
    <row r="9" spans="1:6" ht="57">
      <c r="A9" s="56">
        <v>4</v>
      </c>
      <c r="B9" s="57" t="s">
        <v>65</v>
      </c>
      <c r="C9" s="62" t="s">
        <v>66</v>
      </c>
      <c r="D9" s="61"/>
      <c r="E9" s="60">
        <v>0.1</v>
      </c>
      <c r="F9" s="60">
        <f t="shared" si="0"/>
        <v>0</v>
      </c>
    </row>
    <row r="10" spans="1:6" ht="85.5">
      <c r="A10" s="56">
        <v>5</v>
      </c>
      <c r="B10" s="57" t="s">
        <v>67</v>
      </c>
      <c r="C10" s="58" t="s">
        <v>68</v>
      </c>
      <c r="D10" s="61"/>
      <c r="E10" s="60">
        <v>0.1</v>
      </c>
      <c r="F10" s="60">
        <f t="shared" si="0"/>
        <v>0</v>
      </c>
    </row>
    <row r="11" spans="1:6" ht="128.25">
      <c r="A11" s="56">
        <v>6</v>
      </c>
      <c r="B11" s="63" t="s">
        <v>69</v>
      </c>
      <c r="C11" s="64" t="s">
        <v>70</v>
      </c>
      <c r="D11" s="61"/>
      <c r="E11" s="60">
        <v>0.1</v>
      </c>
      <c r="F11" s="60">
        <f t="shared" si="0"/>
        <v>0</v>
      </c>
    </row>
    <row r="12" spans="1:6" ht="28.5">
      <c r="A12" s="56">
        <v>7</v>
      </c>
      <c r="B12" s="56" t="s">
        <v>71</v>
      </c>
      <c r="C12" s="65" t="s">
        <v>72</v>
      </c>
      <c r="D12" s="61"/>
      <c r="E12" s="60">
        <v>0.25</v>
      </c>
      <c r="F12" s="60">
        <f t="shared" si="0"/>
        <v>0</v>
      </c>
    </row>
    <row r="13" spans="1:6" ht="15">
      <c r="A13" s="66"/>
      <c r="B13" s="67" t="s">
        <v>73</v>
      </c>
      <c r="C13" s="67"/>
      <c r="D13" s="68"/>
      <c r="E13" s="69">
        <f>SUM(E6:E12)</f>
        <v>0.99999999999999989</v>
      </c>
      <c r="F13" s="6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2019-07-24T09:30:20Z</dcterms:modified>
</cp:coreProperties>
</file>