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activeTab="3"/>
  </bookViews>
  <sheets>
    <sheet name="Eligibility" sheetId="1" r:id="rId1"/>
    <sheet name="Sheet1" sheetId="5" state="hidden" r:id="rId2"/>
    <sheet name="RTR" sheetId="6" r:id="rId3"/>
    <sheet name="GTP" sheetId="7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 calcMode="manual"/>
  <fileRecoveryPr autoRecover="0"/>
</workbook>
</file>

<file path=xl/calcChain.xml><?xml version="1.0" encoding="utf-8"?>
<calcChain xmlns="http://schemas.openxmlformats.org/spreadsheetml/2006/main">
  <c r="F8" i="7"/>
  <c r="F14"/>
  <c r="F9"/>
  <c r="D6"/>
  <c r="F6" s="1"/>
  <c r="D5"/>
  <c r="F5" s="1"/>
  <c r="D4"/>
  <c r="F4" s="1"/>
  <c r="D11" i="1"/>
  <c r="O14" i="6"/>
  <c r="F21" i="1" s="1"/>
  <c r="B6"/>
  <c r="C6"/>
  <c r="B5"/>
  <c r="G2"/>
  <c r="F26"/>
  <c r="F7" i="7" l="1"/>
  <c r="F11" s="1"/>
  <c r="F15" s="1"/>
  <c r="D15" i="1"/>
  <c r="F15" s="1"/>
  <c r="D16"/>
  <c r="F16" s="1"/>
  <c r="D17"/>
  <c r="F17" s="1"/>
  <c r="D18"/>
  <c r="F18" s="1"/>
  <c r="D10"/>
  <c r="F10" s="1"/>
  <c r="D12"/>
  <c r="F12" s="1"/>
  <c r="D13"/>
  <c r="F13" s="1"/>
  <c r="B11"/>
  <c r="F11" s="1"/>
  <c r="D3"/>
  <c r="D4"/>
  <c r="F4" s="1"/>
  <c r="D5"/>
  <c r="F5" s="1"/>
  <c r="D6"/>
  <c r="F6" s="1"/>
  <c r="D8"/>
  <c r="F8" s="1"/>
  <c r="C7"/>
  <c r="B7"/>
  <c r="F3"/>
  <c r="F6" i="5"/>
  <c r="F7"/>
  <c r="F13" s="1"/>
  <c r="F8"/>
  <c r="F9"/>
  <c r="F10"/>
  <c r="F11"/>
  <c r="F12"/>
  <c r="E13"/>
  <c r="D7" i="1" l="1"/>
  <c r="F7" s="1"/>
  <c r="F19" s="1"/>
  <c r="F20" s="1"/>
  <c r="F23" s="1"/>
  <c r="F27" l="1"/>
</calcChain>
</file>

<file path=xl/sharedStrings.xml><?xml version="1.0" encoding="utf-8"?>
<sst xmlns="http://schemas.openxmlformats.org/spreadsheetml/2006/main" count="125" uniqueCount="79">
  <si>
    <t xml:space="preserve">FINANCIAL YEAR </t>
  </si>
  <si>
    <t xml:space="preserve">Application No.    </t>
  </si>
  <si>
    <t xml:space="preserve">TOP UP </t>
  </si>
  <si>
    <t>Eligibility</t>
  </si>
  <si>
    <t>Sr. No.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</si>
  <si>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</si>
  <si>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</si>
  <si>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</si>
  <si>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</si>
  <si>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</si>
  <si>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</si>
  <si>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</si>
  <si>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</si>
  <si>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</si>
  <si>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</si>
  <si>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</si>
  <si>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</si>
  <si>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</si>
  <si>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</si>
  <si>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</si>
  <si>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</si>
  <si>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</si>
  <si>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</si>
  <si>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</si>
  <si>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</si>
  <si>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</si>
  <si>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</si>
  <si>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</si>
  <si>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</si>
  <si>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</si>
  <si>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</si>
  <si>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</si>
  <si>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</si>
  <si>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</si>
  <si>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</si>
  <si>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</si>
  <si>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</si>
  <si>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</si>
  <si>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</si>
  <si>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</si>
  <si>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</si>
  <si>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</si>
  <si>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 xml:space="preserve">Int. on Loan </t>
  </si>
  <si>
    <t>2016-17</t>
  </si>
  <si>
    <t>Income From Other Sources</t>
  </si>
  <si>
    <t>Laxmi Trading Co.</t>
  </si>
  <si>
    <t>Laxmi Trading Co. (Prop. Kamlesh Kumar)</t>
  </si>
  <si>
    <t>2017-18</t>
  </si>
  <si>
    <t>Deepak Jindal</t>
  </si>
  <si>
    <t>Income From House Property</t>
  </si>
  <si>
    <t>Income From Salary</t>
  </si>
  <si>
    <t>Parav Jindal</t>
  </si>
  <si>
    <t>Income From Business</t>
  </si>
  <si>
    <t>LAN</t>
  </si>
  <si>
    <t>Customer Name</t>
  </si>
  <si>
    <t>Bank Name</t>
  </si>
  <si>
    <t>Type</t>
  </si>
  <si>
    <t>Loan Amt.</t>
  </si>
  <si>
    <t>Principal Paid</t>
  </si>
  <si>
    <t>POS</t>
  </si>
  <si>
    <t>Loan Start Date</t>
  </si>
  <si>
    <t>Last Payment/Reported date (CIBIL)</t>
  </si>
  <si>
    <t>Tenure</t>
  </si>
  <si>
    <t>Instal. Paid</t>
  </si>
  <si>
    <t>Instal. Bal.</t>
  </si>
  <si>
    <t>EMI Amt</t>
  </si>
  <si>
    <t>EMI Considered</t>
  </si>
  <si>
    <t>Property Address</t>
  </si>
  <si>
    <t>No. Of Bounces</t>
  </si>
  <si>
    <t>y</t>
  </si>
  <si>
    <t>Y</t>
  </si>
  <si>
    <t>Laxmi Trading co.</t>
  </si>
  <si>
    <t>Capital First</t>
  </si>
  <si>
    <t>lap</t>
  </si>
  <si>
    <t>IDBI CC &amp; CFL Lap</t>
  </si>
  <si>
    <t>Eligibilty Under GTP</t>
  </si>
  <si>
    <t>GT</t>
  </si>
  <si>
    <t xml:space="preserve">Laxmi Trading Co. </t>
  </si>
  <si>
    <t>Interst on CC</t>
  </si>
</sst>
</file>

<file path=xl/styles.xml><?xml version="1.0" encoding="utf-8"?>
<styleSheet xmlns="http://schemas.openxmlformats.org/spreadsheetml/2006/main">
  <numFmts count="6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9" formatCode="mmm\ d&quot;, &quot;yy"/>
    <numFmt numFmtId="170" formatCode="dd\ mmm\ yy"/>
  </numFmts>
  <fonts count="16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sz val="10.5"/>
      <name val="Zurich BT"/>
      <family val="2"/>
    </font>
    <font>
      <b/>
      <sz val="10.5"/>
      <name val="Zurich BT"/>
      <family val="2"/>
    </font>
    <font>
      <sz val="10"/>
      <name val="Cambria"/>
      <family val="1"/>
      <scheme val="major"/>
    </font>
    <font>
      <b/>
      <sz val="1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98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165" fontId="8" fillId="4" borderId="1" xfId="1" applyNumberFormat="1" applyFont="1" applyFill="1" applyBorder="1" applyAlignment="1" applyProtection="1">
      <alignment horizontal="left" vertical="center" wrapText="1"/>
    </xf>
    <xf numFmtId="165" fontId="9" fillId="2" borderId="1" xfId="1" applyNumberFormat="1" applyFont="1" applyFill="1" applyBorder="1" applyAlignment="1" applyProtection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16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170" fontId="12" fillId="0" borderId="1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169" fontId="11" fillId="0" borderId="1" xfId="0" applyNumberFormat="1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165" fontId="8" fillId="3" borderId="1" xfId="1" applyNumberFormat="1" applyFont="1" applyFill="1" applyBorder="1" applyAlignment="1" applyProtection="1">
      <alignment horizontal="left" vertical="center" wrapText="1"/>
    </xf>
    <xf numFmtId="165" fontId="8" fillId="3" borderId="1" xfId="1" applyNumberFormat="1" applyFont="1" applyFill="1" applyBorder="1" applyAlignment="1" applyProtection="1">
      <alignment horizontal="left" vertical="center" wrapText="1"/>
    </xf>
    <xf numFmtId="9" fontId="8" fillId="4" borderId="1" xfId="1" applyNumberFormat="1" applyFont="1" applyFill="1" applyBorder="1" applyAlignment="1" applyProtection="1">
      <alignment horizontal="left" vertical="center" wrapText="1"/>
    </xf>
    <xf numFmtId="166" fontId="9" fillId="2" borderId="1" xfId="1" applyNumberFormat="1" applyFont="1" applyFill="1" applyBorder="1" applyAlignment="1" applyProtection="1">
      <alignment horizontal="left" vertical="center"/>
    </xf>
    <xf numFmtId="166" fontId="9" fillId="0" borderId="1" xfId="1" applyNumberFormat="1" applyFont="1" applyFill="1" applyBorder="1" applyAlignment="1" applyProtection="1">
      <alignment horizontal="left" vertical="center"/>
    </xf>
    <xf numFmtId="166" fontId="8" fillId="2" borderId="1" xfId="1" applyNumberFormat="1" applyFont="1" applyFill="1" applyBorder="1" applyAlignment="1" applyProtection="1">
      <alignment horizontal="left" vertical="center"/>
    </xf>
    <xf numFmtId="166" fontId="8" fillId="0" borderId="1" xfId="1" applyNumberFormat="1" applyFont="1" applyFill="1" applyBorder="1" applyAlignment="1" applyProtection="1">
      <alignment horizontal="left" vertical="center"/>
    </xf>
    <xf numFmtId="0" fontId="9" fillId="2" borderId="0" xfId="3" applyFont="1" applyFill="1" applyBorder="1" applyAlignment="1">
      <alignment horizontal="left" vertical="center" wrapText="1"/>
    </xf>
    <xf numFmtId="165" fontId="8" fillId="0" borderId="2" xfId="1" applyNumberFormat="1" applyFont="1" applyFill="1" applyBorder="1" applyAlignment="1" applyProtection="1">
      <alignment horizontal="left" vertical="center"/>
    </xf>
    <xf numFmtId="165" fontId="8" fillId="0" borderId="3" xfId="1" applyNumberFormat="1" applyFont="1" applyFill="1" applyBorder="1" applyAlignment="1" applyProtection="1">
      <alignment horizontal="left" vertical="center"/>
    </xf>
    <xf numFmtId="165" fontId="8" fillId="0" borderId="4" xfId="1" applyNumberFormat="1" applyFont="1" applyFill="1" applyBorder="1" applyAlignment="1" applyProtection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5" fontId="9" fillId="2" borderId="1" xfId="1" applyNumberFormat="1" applyFont="1" applyFill="1" applyBorder="1" applyAlignment="1" applyProtection="1">
      <alignment horizontal="left" vertical="center"/>
    </xf>
    <xf numFmtId="9" fontId="9" fillId="2" borderId="1" xfId="1" applyNumberFormat="1" applyFont="1" applyFill="1" applyBorder="1" applyAlignment="1" applyProtection="1">
      <alignment horizontal="left" vertical="center"/>
    </xf>
    <xf numFmtId="164" fontId="8" fillId="4" borderId="1" xfId="1" applyFont="1" applyFill="1" applyBorder="1" applyAlignment="1" applyProtection="1">
      <alignment horizontal="left" vertical="center" wrapText="1"/>
    </xf>
    <xf numFmtId="0" fontId="9" fillId="4" borderId="2" xfId="0" applyNumberFormat="1" applyFont="1" applyFill="1" applyBorder="1" applyAlignment="1">
      <alignment horizontal="left" vertical="center"/>
    </xf>
    <xf numFmtId="0" fontId="9" fillId="4" borderId="3" xfId="0" applyNumberFormat="1" applyFont="1" applyFill="1" applyBorder="1" applyAlignment="1">
      <alignment horizontal="left" vertical="center"/>
    </xf>
    <xf numFmtId="0" fontId="9" fillId="4" borderId="4" xfId="0" applyNumberFormat="1" applyFont="1" applyFill="1" applyBorder="1" applyAlignment="1">
      <alignment horizontal="left" vertical="center"/>
    </xf>
    <xf numFmtId="167" fontId="8" fillId="4" borderId="1" xfId="1" applyNumberFormat="1" applyFont="1" applyFill="1" applyBorder="1" applyAlignment="1" applyProtection="1">
      <alignment horizontal="left" vertical="center"/>
    </xf>
    <xf numFmtId="165" fontId="9" fillId="0" borderId="1" xfId="1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>
      <alignment horizontal="left" vertical="center"/>
    </xf>
    <xf numFmtId="0" fontId="9" fillId="0" borderId="3" xfId="0" applyNumberFormat="1" applyFont="1" applyFill="1" applyBorder="1" applyAlignment="1">
      <alignment horizontal="left" vertical="center"/>
    </xf>
    <xf numFmtId="0" fontId="9" fillId="0" borderId="4" xfId="0" applyNumberFormat="1" applyFont="1" applyFill="1" applyBorder="1" applyAlignment="1">
      <alignment horizontal="left" vertical="center"/>
    </xf>
    <xf numFmtId="10" fontId="9" fillId="0" borderId="1" xfId="1" applyNumberFormat="1" applyFont="1" applyFill="1" applyBorder="1" applyAlignment="1" applyProtection="1">
      <alignment horizontal="left" vertical="center"/>
    </xf>
    <xf numFmtId="0" fontId="9" fillId="0" borderId="1" xfId="0" applyNumberFormat="1" applyFont="1" applyFill="1" applyBorder="1" applyAlignment="1">
      <alignment horizontal="left" vertical="center"/>
    </xf>
    <xf numFmtId="165" fontId="9" fillId="4" borderId="1" xfId="1" applyNumberFormat="1" applyFont="1" applyFill="1" applyBorder="1" applyAlignment="1" applyProtection="1">
      <alignment horizontal="left" vertical="center"/>
    </xf>
    <xf numFmtId="165" fontId="9" fillId="0" borderId="1" xfId="1" applyNumberFormat="1" applyFont="1" applyFill="1" applyBorder="1" applyAlignment="1" applyProtection="1">
      <alignment horizontal="left" vertical="center"/>
    </xf>
    <xf numFmtId="2" fontId="9" fillId="4" borderId="1" xfId="4" applyNumberFormat="1" applyFont="1" applyFill="1" applyBorder="1" applyAlignment="1" applyProtection="1">
      <alignment horizontal="left" vertical="center"/>
    </xf>
    <xf numFmtId="164" fontId="9" fillId="4" borderId="1" xfId="4" applyNumberFormat="1" applyFont="1" applyFill="1" applyBorder="1" applyAlignment="1" applyProtection="1">
      <alignment horizontal="left" vertical="center"/>
    </xf>
    <xf numFmtId="0" fontId="14" fillId="0" borderId="0" xfId="0" applyFont="1"/>
    <xf numFmtId="165" fontId="15" fillId="3" borderId="1" xfId="1" applyNumberFormat="1" applyFont="1" applyFill="1" applyBorder="1" applyAlignment="1" applyProtection="1">
      <alignment horizontal="left" vertical="center" wrapText="1"/>
    </xf>
    <xf numFmtId="165" fontId="15" fillId="3" borderId="1" xfId="1" applyNumberFormat="1" applyFont="1" applyFill="1" applyBorder="1" applyAlignment="1" applyProtection="1">
      <alignment horizontal="left" vertical="center" wrapText="1"/>
    </xf>
    <xf numFmtId="165" fontId="15" fillId="4" borderId="1" xfId="1" applyNumberFormat="1" applyFont="1" applyFill="1" applyBorder="1" applyAlignment="1" applyProtection="1">
      <alignment horizontal="left" vertical="center" wrapText="1"/>
    </xf>
    <xf numFmtId="9" fontId="15" fillId="4" borderId="1" xfId="1" applyNumberFormat="1" applyFont="1" applyFill="1" applyBorder="1" applyAlignment="1" applyProtection="1">
      <alignment horizontal="left" vertical="center" wrapText="1"/>
    </xf>
    <xf numFmtId="165" fontId="14" fillId="2" borderId="1" xfId="1" applyNumberFormat="1" applyFont="1" applyFill="1" applyBorder="1" applyAlignment="1" applyProtection="1">
      <alignment horizontal="left" vertical="center" wrapText="1"/>
    </xf>
    <xf numFmtId="166" fontId="14" fillId="2" borderId="1" xfId="1" applyNumberFormat="1" applyFont="1" applyFill="1" applyBorder="1" applyAlignment="1" applyProtection="1">
      <alignment horizontal="left" vertical="center"/>
    </xf>
    <xf numFmtId="166" fontId="14" fillId="0" borderId="1" xfId="1" applyNumberFormat="1" applyFont="1" applyFill="1" applyBorder="1" applyAlignment="1" applyProtection="1">
      <alignment horizontal="left" vertical="center"/>
    </xf>
    <xf numFmtId="165" fontId="14" fillId="2" borderId="1" xfId="1" applyNumberFormat="1" applyFont="1" applyFill="1" applyBorder="1" applyAlignment="1" applyProtection="1">
      <alignment horizontal="left" vertical="center"/>
    </xf>
    <xf numFmtId="9" fontId="14" fillId="2" borderId="1" xfId="1" applyNumberFormat="1" applyFont="1" applyFill="1" applyBorder="1" applyAlignment="1" applyProtection="1">
      <alignment horizontal="left" vertical="center"/>
    </xf>
    <xf numFmtId="164" fontId="15" fillId="4" borderId="1" xfId="1" applyFont="1" applyFill="1" applyBorder="1" applyAlignment="1" applyProtection="1">
      <alignment horizontal="left" vertical="center" wrapText="1"/>
    </xf>
    <xf numFmtId="0" fontId="14" fillId="4" borderId="2" xfId="0" applyNumberFormat="1" applyFont="1" applyFill="1" applyBorder="1" applyAlignment="1">
      <alignment horizontal="left" vertical="center"/>
    </xf>
    <xf numFmtId="0" fontId="14" fillId="4" borderId="3" xfId="0" applyNumberFormat="1" applyFont="1" applyFill="1" applyBorder="1" applyAlignment="1">
      <alignment horizontal="left" vertical="center"/>
    </xf>
    <xf numFmtId="0" fontId="14" fillId="4" borderId="4" xfId="0" applyNumberFormat="1" applyFont="1" applyFill="1" applyBorder="1" applyAlignment="1">
      <alignment horizontal="left" vertical="center"/>
    </xf>
    <xf numFmtId="167" fontId="15" fillId="4" borderId="1" xfId="1" applyNumberFormat="1" applyFont="1" applyFill="1" applyBorder="1" applyAlignment="1" applyProtection="1">
      <alignment horizontal="left" vertical="center"/>
    </xf>
    <xf numFmtId="165" fontId="14" fillId="0" borderId="1" xfId="1" applyNumberFormat="1" applyFont="1" applyFill="1" applyBorder="1" applyAlignment="1" applyProtection="1">
      <alignment horizontal="left" vertical="center" wrapText="1"/>
    </xf>
    <xf numFmtId="0" fontId="14" fillId="0" borderId="2" xfId="0" applyNumberFormat="1" applyFont="1" applyFill="1" applyBorder="1" applyAlignment="1">
      <alignment horizontal="left" vertical="center"/>
    </xf>
    <xf numFmtId="0" fontId="14" fillId="0" borderId="3" xfId="0" applyNumberFormat="1" applyFont="1" applyFill="1" applyBorder="1" applyAlignment="1">
      <alignment horizontal="left" vertical="center"/>
    </xf>
    <xf numFmtId="0" fontId="14" fillId="0" borderId="4" xfId="0" applyNumberFormat="1" applyFont="1" applyFill="1" applyBorder="1" applyAlignment="1">
      <alignment horizontal="left" vertical="center"/>
    </xf>
    <xf numFmtId="165" fontId="15" fillId="0" borderId="2" xfId="1" applyNumberFormat="1" applyFont="1" applyFill="1" applyBorder="1" applyAlignment="1" applyProtection="1">
      <alignment horizontal="left" vertical="center"/>
    </xf>
    <xf numFmtId="165" fontId="15" fillId="0" borderId="3" xfId="1" applyNumberFormat="1" applyFont="1" applyFill="1" applyBorder="1" applyAlignment="1" applyProtection="1">
      <alignment horizontal="left" vertical="center"/>
    </xf>
    <xf numFmtId="165" fontId="15" fillId="0" borderId="4" xfId="1" applyNumberFormat="1" applyFont="1" applyFill="1" applyBorder="1" applyAlignment="1" applyProtection="1">
      <alignment horizontal="left" vertical="center"/>
    </xf>
    <xf numFmtId="10" fontId="14" fillId="0" borderId="1" xfId="1" applyNumberFormat="1" applyFont="1" applyFill="1" applyBorder="1" applyAlignment="1" applyProtection="1">
      <alignment horizontal="left" vertical="center"/>
    </xf>
    <xf numFmtId="0" fontId="14" fillId="0" borderId="1" xfId="0" applyNumberFormat="1" applyFont="1" applyFill="1" applyBorder="1" applyAlignment="1">
      <alignment horizontal="left" vertical="center"/>
    </xf>
    <xf numFmtId="165" fontId="14" fillId="4" borderId="1" xfId="1" applyNumberFormat="1" applyFont="1" applyFill="1" applyBorder="1" applyAlignment="1" applyProtection="1">
      <alignment horizontal="left" vertical="center"/>
    </xf>
    <xf numFmtId="165" fontId="14" fillId="0" borderId="1" xfId="1" applyNumberFormat="1" applyFont="1" applyFill="1" applyBorder="1" applyAlignment="1" applyProtection="1">
      <alignment horizontal="left" vertical="center"/>
    </xf>
    <xf numFmtId="2" fontId="14" fillId="4" borderId="1" xfId="4" applyNumberFormat="1" applyFont="1" applyFill="1" applyBorder="1" applyAlignment="1" applyProtection="1">
      <alignment horizontal="left" vertical="center"/>
    </xf>
    <xf numFmtId="164" fontId="14" fillId="4" borderId="1" xfId="4" applyNumberFormat="1" applyFont="1" applyFill="1" applyBorder="1" applyAlignment="1" applyProtection="1">
      <alignment horizontal="left" vertical="center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27"/>
  <sheetViews>
    <sheetView topLeftCell="A9" zoomScale="130" zoomScaleNormal="130" workbookViewId="0">
      <selection activeCell="F21" sqref="F21"/>
    </sheetView>
  </sheetViews>
  <sheetFormatPr defaultColWidth="31.28515625" defaultRowHeight="12"/>
  <cols>
    <col min="1" max="1" width="38" style="46" customWidth="1"/>
    <col min="2" max="2" width="12.42578125" style="46" customWidth="1"/>
    <col min="3" max="3" width="12" style="46" customWidth="1"/>
    <col min="4" max="4" width="14.140625" style="46" customWidth="1"/>
    <col min="5" max="5" width="14.7109375" style="46" customWidth="1"/>
    <col min="6" max="6" width="19.5703125" style="46" customWidth="1"/>
    <col min="7" max="7" width="16.28515625" style="46" customWidth="1"/>
    <col min="8" max="8" width="14.7109375" style="46" customWidth="1"/>
    <col min="9" max="9" width="11.85546875" style="46" customWidth="1"/>
    <col min="10" max="10" width="14.5703125" style="46" customWidth="1"/>
    <col min="11" max="12" width="13.140625" style="46" customWidth="1"/>
    <col min="13" max="13" width="13.7109375" style="46" customWidth="1"/>
    <col min="14" max="14" width="14.140625" style="46" customWidth="1"/>
    <col min="15" max="15" width="11.85546875" style="46" customWidth="1"/>
    <col min="16" max="16" width="12" style="46" customWidth="1"/>
    <col min="17" max="17" width="11" style="46" customWidth="1"/>
    <col min="18" max="18" width="11.5703125" style="46" customWidth="1"/>
    <col min="19" max="19" width="12" style="46" customWidth="1"/>
    <col min="20" max="237" width="31.28515625" style="46"/>
    <col min="238" max="245" width="31.28515625" style="50"/>
    <col min="246" max="247" width="31.28515625" style="51"/>
    <col min="248" max="16384" width="31.28515625" style="52"/>
  </cols>
  <sheetData>
    <row r="1" spans="1:7" ht="18" customHeight="1">
      <c r="A1" s="39" t="s">
        <v>45</v>
      </c>
      <c r="B1" s="40" t="s">
        <v>0</v>
      </c>
      <c r="C1" s="40"/>
      <c r="D1" s="39" t="s">
        <v>1</v>
      </c>
      <c r="E1" s="39">
        <v>7720208401</v>
      </c>
      <c r="F1" s="39" t="s">
        <v>2</v>
      </c>
    </row>
    <row r="2" spans="1:7">
      <c r="A2" s="20" t="s">
        <v>46</v>
      </c>
      <c r="B2" s="20" t="s">
        <v>47</v>
      </c>
      <c r="C2" s="20" t="s">
        <v>43</v>
      </c>
      <c r="D2" s="20" t="s">
        <v>27</v>
      </c>
      <c r="E2" s="41" t="s">
        <v>3</v>
      </c>
      <c r="F2" s="20" t="s">
        <v>28</v>
      </c>
      <c r="G2" s="46">
        <f>3324711+3148784+3971032+3382483+9576181+9296887+11416919+15376880+8383566+4789751+97095+5080678</f>
        <v>77844967</v>
      </c>
    </row>
    <row r="3" spans="1:7">
      <c r="A3" s="21" t="s">
        <v>40</v>
      </c>
      <c r="B3" s="42">
        <v>1154016.79</v>
      </c>
      <c r="C3" s="43">
        <v>960962.24</v>
      </c>
      <c r="D3" s="53">
        <f t="shared" ref="D3:D8" si="0">AVERAGE(B3:C3)</f>
        <v>1057489.5150000001</v>
      </c>
      <c r="E3" s="54">
        <v>1</v>
      </c>
      <c r="F3" s="53">
        <f t="shared" ref="F3" si="1">E3*D3</f>
        <v>1057489.5150000001</v>
      </c>
    </row>
    <row r="4" spans="1:7">
      <c r="A4" s="21" t="s">
        <v>41</v>
      </c>
      <c r="B4" s="42">
        <v>630643</v>
      </c>
      <c r="C4" s="43">
        <v>524031</v>
      </c>
      <c r="D4" s="53">
        <f t="shared" si="0"/>
        <v>577337</v>
      </c>
      <c r="E4" s="54">
        <v>1</v>
      </c>
      <c r="F4" s="53">
        <f>E4*D4</f>
        <v>577337</v>
      </c>
    </row>
    <row r="5" spans="1:7">
      <c r="A5" s="21" t="s">
        <v>42</v>
      </c>
      <c r="B5" s="42">
        <f>369457+122451+122096+121738+121377</f>
        <v>857119</v>
      </c>
      <c r="C5" s="43">
        <v>0</v>
      </c>
      <c r="D5" s="53">
        <f t="shared" si="0"/>
        <v>428559.5</v>
      </c>
      <c r="E5" s="54">
        <v>1</v>
      </c>
      <c r="F5" s="53">
        <f>E5*D5</f>
        <v>428559.5</v>
      </c>
      <c r="G5" s="46" t="s">
        <v>74</v>
      </c>
    </row>
    <row r="6" spans="1:7">
      <c r="A6" s="21" t="s">
        <v>44</v>
      </c>
      <c r="B6" s="44">
        <f>37611+2081+1695</f>
        <v>41387</v>
      </c>
      <c r="C6" s="45">
        <f>34682+910+1278</f>
        <v>36870</v>
      </c>
      <c r="D6" s="53">
        <f t="shared" si="0"/>
        <v>39128.5</v>
      </c>
      <c r="E6" s="54">
        <v>0.5</v>
      </c>
      <c r="F6" s="53">
        <f>E6*D6</f>
        <v>19564.25</v>
      </c>
    </row>
    <row r="7" spans="1:7">
      <c r="A7" s="21" t="s">
        <v>30</v>
      </c>
      <c r="B7" s="46">
        <f>382500+414605+98254+101851+105264+379200+10219+382458+382519</f>
        <v>2256870</v>
      </c>
      <c r="C7" s="42">
        <f>310500+117554+71724+44069+241059+19200+14054</f>
        <v>818160</v>
      </c>
      <c r="D7" s="53">
        <f t="shared" si="0"/>
        <v>1537515</v>
      </c>
      <c r="E7" s="54">
        <v>1</v>
      </c>
      <c r="F7" s="53">
        <f>E7*D7</f>
        <v>1537515</v>
      </c>
    </row>
    <row r="8" spans="1:7">
      <c r="A8" s="21" t="s">
        <v>29</v>
      </c>
      <c r="B8" s="42">
        <v>-118277</v>
      </c>
      <c r="C8" s="42">
        <v>-87877</v>
      </c>
      <c r="D8" s="53">
        <f t="shared" si="0"/>
        <v>-103077</v>
      </c>
      <c r="E8" s="54">
        <v>1</v>
      </c>
      <c r="F8" s="53">
        <f>E8*D8</f>
        <v>-103077</v>
      </c>
    </row>
    <row r="9" spans="1:7">
      <c r="A9" s="20" t="s">
        <v>48</v>
      </c>
      <c r="B9" s="20" t="s">
        <v>47</v>
      </c>
      <c r="C9" s="20" t="s">
        <v>43</v>
      </c>
      <c r="D9" s="20" t="s">
        <v>27</v>
      </c>
      <c r="E9" s="41" t="s">
        <v>3</v>
      </c>
      <c r="F9" s="20" t="s">
        <v>28</v>
      </c>
    </row>
    <row r="10" spans="1:7">
      <c r="A10" s="21" t="s">
        <v>50</v>
      </c>
      <c r="B10" s="53">
        <v>382560</v>
      </c>
      <c r="C10" s="42">
        <v>333060</v>
      </c>
      <c r="D10" s="53">
        <f>AVERAGE(B10:C10)</f>
        <v>357810</v>
      </c>
      <c r="E10" s="54">
        <v>0</v>
      </c>
      <c r="F10" s="53">
        <f>E10*D10</f>
        <v>0</v>
      </c>
    </row>
    <row r="11" spans="1:7">
      <c r="A11" s="21" t="s">
        <v>44</v>
      </c>
      <c r="B11" s="53">
        <f>1483+127917</f>
        <v>129400</v>
      </c>
      <c r="C11" s="42">
        <v>274960</v>
      </c>
      <c r="D11" s="53">
        <f>AVERAGE(B11:C11)</f>
        <v>202180</v>
      </c>
      <c r="E11" s="54">
        <v>0.5</v>
      </c>
      <c r="F11" s="53">
        <f>E11*D11</f>
        <v>101090</v>
      </c>
    </row>
    <row r="12" spans="1:7">
      <c r="A12" s="21" t="s">
        <v>49</v>
      </c>
      <c r="B12" s="53">
        <v>265440</v>
      </c>
      <c r="C12" s="42">
        <v>13440</v>
      </c>
      <c r="D12" s="53">
        <f>AVERAGE(B12:C12)</f>
        <v>139440</v>
      </c>
      <c r="E12" s="54">
        <v>0.5</v>
      </c>
      <c r="F12" s="53">
        <f>E12*D12</f>
        <v>69720</v>
      </c>
    </row>
    <row r="13" spans="1:7">
      <c r="A13" s="21" t="s">
        <v>29</v>
      </c>
      <c r="B13" s="53">
        <v>-120704</v>
      </c>
      <c r="C13" s="42">
        <v>-104485</v>
      </c>
      <c r="D13" s="53">
        <f>AVERAGE(B13:C13)</f>
        <v>-112594.5</v>
      </c>
      <c r="E13" s="54">
        <v>1</v>
      </c>
      <c r="F13" s="53">
        <f>E13*D13</f>
        <v>-112594.5</v>
      </c>
    </row>
    <row r="14" spans="1:7">
      <c r="A14" s="20" t="s">
        <v>51</v>
      </c>
      <c r="B14" s="20" t="s">
        <v>47</v>
      </c>
      <c r="C14" s="20" t="s">
        <v>43</v>
      </c>
      <c r="D14" s="20" t="s">
        <v>27</v>
      </c>
      <c r="E14" s="41" t="s">
        <v>3</v>
      </c>
      <c r="F14" s="20" t="s">
        <v>28</v>
      </c>
    </row>
    <row r="15" spans="1:7">
      <c r="A15" s="21" t="s">
        <v>50</v>
      </c>
      <c r="B15" s="53">
        <v>382560</v>
      </c>
      <c r="C15" s="42">
        <v>0</v>
      </c>
      <c r="D15" s="53">
        <f>AVERAGE(B15:C15)</f>
        <v>191280</v>
      </c>
      <c r="E15" s="54">
        <v>0</v>
      </c>
      <c r="F15" s="53">
        <f>E15*D15</f>
        <v>0</v>
      </c>
    </row>
    <row r="16" spans="1:7">
      <c r="A16" s="21" t="s">
        <v>44</v>
      </c>
      <c r="B16" s="53">
        <v>939</v>
      </c>
      <c r="C16" s="42">
        <v>332</v>
      </c>
      <c r="D16" s="53">
        <f>AVERAGE(B16:C16)</f>
        <v>635.5</v>
      </c>
      <c r="E16" s="54">
        <v>0.5</v>
      </c>
      <c r="F16" s="53">
        <f>E16*D16</f>
        <v>317.75</v>
      </c>
    </row>
    <row r="17" spans="1:6">
      <c r="A17" s="21" t="s">
        <v>52</v>
      </c>
      <c r="B17" s="53">
        <v>96410</v>
      </c>
      <c r="C17" s="42">
        <v>465410</v>
      </c>
      <c r="D17" s="53">
        <f>AVERAGE(B17:C17)</f>
        <v>280910</v>
      </c>
      <c r="E17" s="54">
        <v>0.5</v>
      </c>
      <c r="F17" s="53">
        <f>E17*D17</f>
        <v>140455</v>
      </c>
    </row>
    <row r="18" spans="1:6">
      <c r="A18" s="21" t="s">
        <v>29</v>
      </c>
      <c r="B18" s="53">
        <v>-2019</v>
      </c>
      <c r="C18" s="42">
        <v>-3120</v>
      </c>
      <c r="D18" s="53">
        <f>AVERAGE(B18:C18)</f>
        <v>-2569.5</v>
      </c>
      <c r="E18" s="54">
        <v>1</v>
      </c>
      <c r="F18" s="53">
        <f>E18*D18</f>
        <v>-2569.5</v>
      </c>
    </row>
    <row r="19" spans="1:6" ht="15.4" customHeight="1">
      <c r="A19" s="55" t="s">
        <v>31</v>
      </c>
      <c r="B19" s="56"/>
      <c r="C19" s="57"/>
      <c r="D19" s="57"/>
      <c r="E19" s="58"/>
      <c r="F19" s="59">
        <f>+SUM(F3:F18)</f>
        <v>3713807.0150000001</v>
      </c>
    </row>
    <row r="20" spans="1:6" ht="16.350000000000001" customHeight="1">
      <c r="A20" s="60" t="s">
        <v>32</v>
      </c>
      <c r="B20" s="61"/>
      <c r="C20" s="62"/>
      <c r="D20" s="62"/>
      <c r="E20" s="63"/>
      <c r="F20" s="59">
        <f>F19/12</f>
        <v>309483.91791666666</v>
      </c>
    </row>
    <row r="21" spans="1:6">
      <c r="A21" s="60" t="s">
        <v>33</v>
      </c>
      <c r="B21" s="61"/>
      <c r="C21" s="62"/>
      <c r="D21" s="62"/>
      <c r="E21" s="63"/>
      <c r="F21" s="53">
        <f>RTR!O14</f>
        <v>326474</v>
      </c>
    </row>
    <row r="22" spans="1:6" ht="16.350000000000001" customHeight="1">
      <c r="A22" s="60" t="s">
        <v>34</v>
      </c>
      <c r="B22" s="47"/>
      <c r="C22" s="48"/>
      <c r="D22" s="48"/>
      <c r="E22" s="49"/>
      <c r="F22" s="64">
        <v>0.9</v>
      </c>
    </row>
    <row r="23" spans="1:6" ht="16.350000000000001" customHeight="1">
      <c r="A23" s="60" t="s">
        <v>35</v>
      </c>
      <c r="B23" s="65"/>
      <c r="C23" s="65"/>
      <c r="D23" s="65"/>
      <c r="E23" s="65"/>
      <c r="F23" s="66">
        <f>(F20*F22)-F21</f>
        <v>-47938.473875000025</v>
      </c>
    </row>
    <row r="24" spans="1:6" ht="16.350000000000001" customHeight="1">
      <c r="A24" s="60" t="s">
        <v>36</v>
      </c>
      <c r="B24" s="65"/>
      <c r="C24" s="65"/>
      <c r="D24" s="65"/>
      <c r="E24" s="65"/>
      <c r="F24" s="67">
        <v>180</v>
      </c>
    </row>
    <row r="25" spans="1:6" ht="12.75" customHeight="1">
      <c r="A25" s="60" t="s">
        <v>37</v>
      </c>
      <c r="B25" s="65"/>
      <c r="C25" s="65"/>
      <c r="D25" s="65"/>
      <c r="E25" s="65"/>
      <c r="F25" s="64">
        <v>0.11</v>
      </c>
    </row>
    <row r="26" spans="1:6">
      <c r="A26" s="60" t="s">
        <v>38</v>
      </c>
      <c r="B26" s="65"/>
      <c r="C26" s="65"/>
      <c r="D26" s="65"/>
      <c r="E26" s="65"/>
      <c r="F26" s="68">
        <f>PMT(F25/12,F24,-100000)</f>
        <v>1136.5969345560843</v>
      </c>
    </row>
    <row r="27" spans="1:6">
      <c r="A27" s="60" t="s">
        <v>39</v>
      </c>
      <c r="B27" s="65"/>
      <c r="C27" s="65"/>
      <c r="D27" s="65"/>
      <c r="E27" s="65"/>
      <c r="F27" s="69">
        <f>F23/F26</f>
        <v>-42.17719792964526</v>
      </c>
    </row>
  </sheetData>
  <sheetProtection selectLockedCells="1" selectUnlockedCells="1"/>
  <mergeCells count="10">
    <mergeCell ref="B1:C1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38" t="s">
        <v>5</v>
      </c>
      <c r="B1" s="38"/>
      <c r="C1" s="2"/>
    </row>
    <row r="2" spans="1:6" ht="14.25" customHeight="1">
      <c r="A2" s="38" t="s">
        <v>6</v>
      </c>
      <c r="B2" s="38"/>
      <c r="C2" s="2"/>
    </row>
    <row r="5" spans="1:6" ht="30">
      <c r="A5" s="3" t="s">
        <v>4</v>
      </c>
      <c r="B5" s="4" t="s">
        <v>7</v>
      </c>
      <c r="C5" s="4" t="s">
        <v>8</v>
      </c>
      <c r="D5" s="5" t="s">
        <v>9</v>
      </c>
      <c r="E5" s="1" t="s">
        <v>10</v>
      </c>
      <c r="F5" s="1" t="s">
        <v>11</v>
      </c>
    </row>
    <row r="6" spans="1:6" ht="42.75">
      <c r="A6" s="6">
        <v>1</v>
      </c>
      <c r="B6" s="7" t="s">
        <v>12</v>
      </c>
      <c r="C6" s="8" t="s">
        <v>13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14</v>
      </c>
      <c r="C7" s="8" t="s">
        <v>15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16</v>
      </c>
      <c r="C8" s="8" t="s">
        <v>17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18</v>
      </c>
      <c r="C9" s="12" t="s">
        <v>19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20</v>
      </c>
      <c r="C10" s="8" t="s">
        <v>21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22</v>
      </c>
      <c r="C11" s="14" t="s">
        <v>23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24</v>
      </c>
      <c r="C12" s="15" t="s">
        <v>25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26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Q14"/>
  <sheetViews>
    <sheetView topLeftCell="C1" workbookViewId="0">
      <selection activeCell="O14" sqref="O14"/>
    </sheetView>
  </sheetViews>
  <sheetFormatPr defaultRowHeight="12.75"/>
  <cols>
    <col min="2" max="2" width="12.5703125" customWidth="1"/>
    <col min="3" max="3" width="14.42578125" customWidth="1"/>
    <col min="6" max="6" width="13.7109375" customWidth="1"/>
    <col min="7" max="7" width="13.140625" hidden="1" customWidth="1"/>
    <col min="8" max="8" width="13.7109375" hidden="1" customWidth="1"/>
    <col min="9" max="9" width="11.5703125" customWidth="1"/>
    <col min="10" max="10" width="13.85546875" customWidth="1"/>
  </cols>
  <sheetData>
    <row r="1" spans="1:17" ht="54" customHeight="1">
      <c r="A1" s="22" t="s">
        <v>4</v>
      </c>
      <c r="B1" s="22" t="s">
        <v>53</v>
      </c>
      <c r="C1" s="22" t="s">
        <v>54</v>
      </c>
      <c r="D1" s="22" t="s">
        <v>55</v>
      </c>
      <c r="E1" s="22" t="s">
        <v>56</v>
      </c>
      <c r="F1" s="22" t="s">
        <v>57</v>
      </c>
      <c r="G1" s="22" t="s">
        <v>58</v>
      </c>
      <c r="H1" s="22" t="s">
        <v>59</v>
      </c>
      <c r="I1" s="23" t="s">
        <v>60</v>
      </c>
      <c r="J1" s="23" t="s">
        <v>61</v>
      </c>
      <c r="K1" s="22" t="s">
        <v>62</v>
      </c>
      <c r="L1" s="22" t="s">
        <v>63</v>
      </c>
      <c r="M1" s="22" t="s">
        <v>64</v>
      </c>
      <c r="N1" s="22" t="s">
        <v>65</v>
      </c>
      <c r="O1" s="22" t="s">
        <v>66</v>
      </c>
      <c r="P1" s="22" t="s">
        <v>67</v>
      </c>
      <c r="Q1" s="22" t="s">
        <v>68</v>
      </c>
    </row>
    <row r="2" spans="1:17" ht="27">
      <c r="A2" s="24">
        <v>1</v>
      </c>
      <c r="B2" s="25">
        <v>11574056</v>
      </c>
      <c r="C2" s="24" t="s">
        <v>71</v>
      </c>
      <c r="D2" s="24" t="s">
        <v>72</v>
      </c>
      <c r="E2" s="25" t="s">
        <v>73</v>
      </c>
      <c r="F2" s="26">
        <v>15200000</v>
      </c>
      <c r="G2" s="26"/>
      <c r="H2" s="26"/>
      <c r="I2" s="27">
        <v>42983</v>
      </c>
      <c r="J2" s="27">
        <v>43225</v>
      </c>
      <c r="K2" s="25">
        <v>177</v>
      </c>
      <c r="L2" s="25">
        <v>23</v>
      </c>
      <c r="M2" s="25">
        <v>154</v>
      </c>
      <c r="N2" s="25">
        <v>166172</v>
      </c>
      <c r="O2" s="25" t="s">
        <v>69</v>
      </c>
      <c r="P2" s="28"/>
      <c r="Q2" s="25"/>
    </row>
    <row r="3" spans="1:17" ht="27">
      <c r="A3" s="24">
        <v>2</v>
      </c>
      <c r="B3" s="25">
        <v>17255790</v>
      </c>
      <c r="C3" s="24" t="s">
        <v>71</v>
      </c>
      <c r="D3" s="24" t="s">
        <v>72</v>
      </c>
      <c r="E3" s="25" t="s">
        <v>73</v>
      </c>
      <c r="F3" s="26">
        <v>1970000</v>
      </c>
      <c r="G3" s="26"/>
      <c r="H3" s="26"/>
      <c r="I3" s="27">
        <v>43406</v>
      </c>
      <c r="J3" s="27">
        <v>43436</v>
      </c>
      <c r="K3" s="25">
        <v>158</v>
      </c>
      <c r="L3" s="25">
        <v>9</v>
      </c>
      <c r="M3" s="25">
        <v>149</v>
      </c>
      <c r="N3" s="25">
        <v>22183</v>
      </c>
      <c r="O3" s="25" t="s">
        <v>69</v>
      </c>
      <c r="P3" s="28"/>
      <c r="Q3" s="25"/>
    </row>
    <row r="4" spans="1:17" ht="13.5">
      <c r="A4" s="24">
        <v>3</v>
      </c>
      <c r="B4" s="25"/>
      <c r="C4" s="24"/>
      <c r="D4" s="24"/>
      <c r="E4" s="25"/>
      <c r="F4" s="26"/>
      <c r="G4" s="26"/>
      <c r="H4" s="26"/>
      <c r="I4" s="27"/>
      <c r="J4" s="27"/>
      <c r="K4" s="25"/>
      <c r="L4" s="25"/>
      <c r="M4" s="25"/>
      <c r="N4" s="25">
        <v>85017</v>
      </c>
      <c r="O4" s="25" t="s">
        <v>69</v>
      </c>
      <c r="P4" s="28"/>
      <c r="Q4" s="25"/>
    </row>
    <row r="5" spans="1:17" ht="13.5">
      <c r="A5" s="24">
        <v>4</v>
      </c>
      <c r="B5" s="25"/>
      <c r="C5" s="24"/>
      <c r="D5" s="24"/>
      <c r="E5" s="25"/>
      <c r="F5" s="26"/>
      <c r="G5" s="26"/>
      <c r="H5" s="26"/>
      <c r="I5" s="27"/>
      <c r="J5" s="27"/>
      <c r="K5" s="25"/>
      <c r="L5" s="25"/>
      <c r="M5" s="25"/>
      <c r="N5" s="25">
        <v>53102</v>
      </c>
      <c r="O5" s="25" t="s">
        <v>70</v>
      </c>
      <c r="P5" s="28"/>
      <c r="Q5" s="25"/>
    </row>
    <row r="6" spans="1:17" ht="13.5">
      <c r="A6" s="24">
        <v>5</v>
      </c>
      <c r="B6" s="25"/>
      <c r="C6" s="24"/>
      <c r="D6" s="24"/>
      <c r="E6" s="25"/>
      <c r="F6" s="26"/>
      <c r="G6" s="26"/>
      <c r="H6" s="26"/>
      <c r="I6" s="27"/>
      <c r="J6" s="27"/>
      <c r="K6" s="25"/>
      <c r="L6" s="25"/>
      <c r="M6" s="25"/>
      <c r="N6" s="25"/>
      <c r="O6" s="25" t="s">
        <v>70</v>
      </c>
      <c r="P6" s="25"/>
      <c r="Q6" s="25"/>
    </row>
    <row r="7" spans="1:17" ht="13.5">
      <c r="A7" s="24">
        <v>6</v>
      </c>
      <c r="B7" s="25"/>
      <c r="C7" s="24"/>
      <c r="D7" s="24"/>
      <c r="E7" s="25"/>
      <c r="F7" s="26"/>
      <c r="G7" s="26"/>
      <c r="H7" s="26"/>
      <c r="I7" s="27"/>
      <c r="J7" s="27"/>
      <c r="K7" s="25"/>
      <c r="L7" s="25"/>
      <c r="M7" s="25"/>
      <c r="N7" s="25"/>
      <c r="O7" s="25" t="s">
        <v>70</v>
      </c>
      <c r="P7" s="25"/>
      <c r="Q7" s="25"/>
    </row>
    <row r="8" spans="1:17" ht="13.5">
      <c r="A8" s="24">
        <v>7</v>
      </c>
      <c r="B8" s="29"/>
      <c r="C8" s="24"/>
      <c r="D8" s="30"/>
      <c r="E8" s="30"/>
      <c r="F8" s="30"/>
      <c r="G8" s="30"/>
      <c r="H8" s="30"/>
      <c r="I8" s="27"/>
      <c r="J8" s="27"/>
      <c r="K8" s="31"/>
      <c r="L8" s="31"/>
      <c r="M8" s="31"/>
      <c r="N8" s="32"/>
      <c r="O8" s="30" t="s">
        <v>70</v>
      </c>
      <c r="P8" s="25"/>
      <c r="Q8" s="33"/>
    </row>
    <row r="9" spans="1:17" ht="13.5">
      <c r="A9" s="24">
        <v>8</v>
      </c>
      <c r="B9" s="29"/>
      <c r="C9" s="24"/>
      <c r="D9" s="30"/>
      <c r="E9" s="30"/>
      <c r="F9" s="30"/>
      <c r="G9" s="30"/>
      <c r="H9" s="30"/>
      <c r="I9" s="27"/>
      <c r="J9" s="27"/>
      <c r="K9" s="31"/>
      <c r="L9" s="31"/>
      <c r="M9" s="31"/>
      <c r="N9" s="32"/>
      <c r="O9" s="30" t="s">
        <v>69</v>
      </c>
      <c r="P9" s="25"/>
      <c r="Q9" s="33"/>
    </row>
    <row r="10" spans="1:17" ht="13.5">
      <c r="A10" s="24">
        <v>9</v>
      </c>
      <c r="B10" s="29"/>
      <c r="C10" s="24"/>
      <c r="D10" s="30"/>
      <c r="E10" s="30"/>
      <c r="F10" s="30"/>
      <c r="G10" s="30"/>
      <c r="H10" s="30"/>
      <c r="I10" s="27"/>
      <c r="J10" s="27"/>
      <c r="K10" s="31"/>
      <c r="L10" s="31"/>
      <c r="M10" s="31"/>
      <c r="N10" s="32"/>
      <c r="O10" s="30" t="s">
        <v>69</v>
      </c>
      <c r="P10" s="29"/>
      <c r="Q10" s="33"/>
    </row>
    <row r="11" spans="1:17" ht="13.5">
      <c r="A11" s="24">
        <v>10</v>
      </c>
      <c r="B11" s="29"/>
      <c r="C11" s="24"/>
      <c r="D11" s="30"/>
      <c r="E11" s="30"/>
      <c r="F11" s="30"/>
      <c r="G11" s="30"/>
      <c r="H11" s="30"/>
      <c r="I11" s="27"/>
      <c r="J11" s="27"/>
      <c r="K11" s="31"/>
      <c r="L11" s="31"/>
      <c r="M11" s="31"/>
      <c r="N11" s="32"/>
      <c r="O11" s="30" t="s">
        <v>69</v>
      </c>
      <c r="P11" s="29"/>
      <c r="Q11" s="33"/>
    </row>
    <row r="12" spans="1:17" ht="13.5">
      <c r="A12" s="24">
        <v>11</v>
      </c>
      <c r="B12" s="29"/>
      <c r="C12" s="24"/>
      <c r="D12" s="30"/>
      <c r="E12" s="30"/>
      <c r="F12" s="30"/>
      <c r="G12" s="30"/>
      <c r="H12" s="30"/>
      <c r="I12" s="27"/>
      <c r="J12" s="27"/>
      <c r="K12" s="31"/>
      <c r="L12" s="31"/>
      <c r="M12" s="31"/>
      <c r="N12" s="32"/>
      <c r="O12" s="25" t="s">
        <v>69</v>
      </c>
      <c r="P12" s="29"/>
      <c r="Q12" s="33"/>
    </row>
    <row r="13" spans="1:17" ht="13.5">
      <c r="A13" s="24">
        <v>12</v>
      </c>
      <c r="B13" s="29"/>
      <c r="C13" s="24"/>
      <c r="D13" s="30"/>
      <c r="E13" s="30"/>
      <c r="F13" s="30"/>
      <c r="G13" s="30"/>
      <c r="H13" s="30"/>
      <c r="I13" s="27"/>
      <c r="J13" s="27"/>
      <c r="K13" s="31"/>
      <c r="L13" s="31"/>
      <c r="M13" s="31"/>
      <c r="N13" s="32"/>
      <c r="O13" s="25" t="s">
        <v>69</v>
      </c>
      <c r="P13" s="29"/>
      <c r="Q13" s="33"/>
    </row>
    <row r="14" spans="1:17" ht="13.5">
      <c r="A14" s="34"/>
      <c r="B14" s="24"/>
      <c r="C14" s="24"/>
      <c r="D14" s="24"/>
      <c r="E14" s="24"/>
      <c r="F14" s="24"/>
      <c r="G14" s="24"/>
      <c r="H14" s="24"/>
      <c r="I14" s="35"/>
      <c r="J14" s="35"/>
      <c r="K14" s="24"/>
      <c r="L14" s="24"/>
      <c r="M14" s="24"/>
      <c r="N14" s="24"/>
      <c r="O14" s="36">
        <f>SUMIF(O2:O13,"Y",N2:N13)</f>
        <v>326474</v>
      </c>
      <c r="P14" s="24"/>
      <c r="Q14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F15" sqref="F15"/>
    </sheetView>
  </sheetViews>
  <sheetFormatPr defaultRowHeight="12.75"/>
  <cols>
    <col min="1" max="1" width="35.42578125" style="70" customWidth="1"/>
    <col min="2" max="2" width="15.42578125" style="70" customWidth="1"/>
    <col min="3" max="3" width="12.5703125" style="70" customWidth="1"/>
    <col min="4" max="4" width="15.42578125" style="70" customWidth="1"/>
    <col min="5" max="5" width="16.140625" style="70" customWidth="1"/>
    <col min="6" max="6" width="21.5703125" style="70" customWidth="1"/>
    <col min="7" max="16384" width="9.140625" style="70"/>
  </cols>
  <sheetData>
    <row r="1" spans="1:6">
      <c r="A1" s="70" t="s">
        <v>75</v>
      </c>
    </row>
    <row r="2" spans="1:6" ht="12.75" customHeight="1">
      <c r="A2" s="71" t="s">
        <v>45</v>
      </c>
      <c r="B2" s="72" t="s">
        <v>0</v>
      </c>
      <c r="C2" s="72"/>
      <c r="D2" s="71" t="s">
        <v>1</v>
      </c>
      <c r="E2" s="71"/>
      <c r="F2" s="71" t="s">
        <v>2</v>
      </c>
    </row>
    <row r="3" spans="1:6" ht="12.75" customHeight="1">
      <c r="A3" s="73" t="s">
        <v>77</v>
      </c>
      <c r="B3" s="73">
        <v>2018</v>
      </c>
      <c r="C3" s="73">
        <v>2017</v>
      </c>
      <c r="D3" s="73" t="s">
        <v>27</v>
      </c>
      <c r="E3" s="74" t="s">
        <v>3</v>
      </c>
      <c r="F3" s="73" t="s">
        <v>28</v>
      </c>
    </row>
    <row r="4" spans="1:6" ht="12.75" customHeight="1">
      <c r="A4" s="75" t="s">
        <v>76</v>
      </c>
      <c r="B4" s="76">
        <v>62163487</v>
      </c>
      <c r="C4" s="77">
        <v>45743862</v>
      </c>
      <c r="D4" s="78">
        <f>AVERAGE(B4:C4)</f>
        <v>53953674.5</v>
      </c>
      <c r="E4" s="79">
        <v>1</v>
      </c>
      <c r="F4" s="78">
        <f>E4*D4</f>
        <v>53953674.5</v>
      </c>
    </row>
    <row r="5" spans="1:6" ht="12.75" customHeight="1">
      <c r="A5" s="75" t="s">
        <v>78</v>
      </c>
      <c r="B5" s="76">
        <v>-839931</v>
      </c>
      <c r="C5" s="77">
        <v>-1043082</v>
      </c>
      <c r="D5" s="78">
        <f>AVERAGE(B5:C5)</f>
        <v>-941506.5</v>
      </c>
      <c r="E5" s="79">
        <v>1</v>
      </c>
      <c r="F5" s="78">
        <f>E5*D5</f>
        <v>-941506.5</v>
      </c>
    </row>
    <row r="6" spans="1:6" ht="12.75" customHeight="1">
      <c r="A6" s="75" t="s">
        <v>29</v>
      </c>
      <c r="B6" s="76">
        <v>-118277</v>
      </c>
      <c r="C6" s="76">
        <v>-87877</v>
      </c>
      <c r="D6" s="78">
        <f>AVERAGE(B6:C6)</f>
        <v>-103077</v>
      </c>
      <c r="E6" s="79">
        <v>1</v>
      </c>
      <c r="F6" s="78">
        <f>E6*D6</f>
        <v>-103077</v>
      </c>
    </row>
    <row r="7" spans="1:6" ht="12.75" customHeight="1">
      <c r="A7" s="80" t="s">
        <v>31</v>
      </c>
      <c r="B7" s="81"/>
      <c r="C7" s="82"/>
      <c r="D7" s="82"/>
      <c r="E7" s="83"/>
      <c r="F7" s="84">
        <f>SUM(F4:F6)</f>
        <v>52909091</v>
      </c>
    </row>
    <row r="8" spans="1:6" ht="12.75" customHeight="1">
      <c r="A8" s="85" t="s">
        <v>32</v>
      </c>
      <c r="B8" s="86"/>
      <c r="C8" s="87"/>
      <c r="D8" s="87"/>
      <c r="E8" s="88"/>
      <c r="F8" s="84">
        <f>(F7*10/100)/12</f>
        <v>440909.09166666662</v>
      </c>
    </row>
    <row r="9" spans="1:6" ht="12.75" customHeight="1">
      <c r="A9" s="85" t="s">
        <v>33</v>
      </c>
      <c r="B9" s="86"/>
      <c r="C9" s="87"/>
      <c r="D9" s="87"/>
      <c r="E9" s="88"/>
      <c r="F9" s="78">
        <f>RTR!O14</f>
        <v>326474</v>
      </c>
    </row>
    <row r="10" spans="1:6" ht="12.75" customHeight="1">
      <c r="A10" s="85" t="s">
        <v>34</v>
      </c>
      <c r="B10" s="89"/>
      <c r="C10" s="90"/>
      <c r="D10" s="90"/>
      <c r="E10" s="91"/>
      <c r="F10" s="92">
        <v>1</v>
      </c>
    </row>
    <row r="11" spans="1:6" ht="12.75" customHeight="1">
      <c r="A11" s="85" t="s">
        <v>35</v>
      </c>
      <c r="B11" s="93"/>
      <c r="C11" s="93"/>
      <c r="D11" s="93"/>
      <c r="E11" s="93"/>
      <c r="F11" s="94">
        <f>(F8*F10)-F9</f>
        <v>114435.09166666662</v>
      </c>
    </row>
    <row r="12" spans="1:6" ht="12.75" customHeight="1">
      <c r="A12" s="85" t="s">
        <v>36</v>
      </c>
      <c r="B12" s="93"/>
      <c r="C12" s="93"/>
      <c r="D12" s="93"/>
      <c r="E12" s="93"/>
      <c r="F12" s="95">
        <v>180</v>
      </c>
    </row>
    <row r="13" spans="1:6" ht="12.75" customHeight="1">
      <c r="A13" s="85" t="s">
        <v>37</v>
      </c>
      <c r="B13" s="93"/>
      <c r="C13" s="93"/>
      <c r="D13" s="93"/>
      <c r="E13" s="93"/>
      <c r="F13" s="92">
        <v>0.11</v>
      </c>
    </row>
    <row r="14" spans="1:6" ht="12.75" customHeight="1">
      <c r="A14" s="85" t="s">
        <v>38</v>
      </c>
      <c r="B14" s="93"/>
      <c r="C14" s="93"/>
      <c r="D14" s="93"/>
      <c r="E14" s="93"/>
      <c r="F14" s="96">
        <f>PMT(F13/12,F12,-100000)</f>
        <v>1136.5969345560843</v>
      </c>
    </row>
    <row r="15" spans="1:6" ht="12.75" customHeight="1">
      <c r="A15" s="85" t="s">
        <v>39</v>
      </c>
      <c r="B15" s="93"/>
      <c r="C15" s="93"/>
      <c r="D15" s="93"/>
      <c r="E15" s="93"/>
      <c r="F15" s="97">
        <f>F11/F14</f>
        <v>100.68221036629932</v>
      </c>
    </row>
  </sheetData>
  <mergeCells count="10">
    <mergeCell ref="B12:E12"/>
    <mergeCell ref="B13:E13"/>
    <mergeCell ref="B14:E14"/>
    <mergeCell ref="B15:E15"/>
    <mergeCell ref="B2:C2"/>
    <mergeCell ref="B7:E7"/>
    <mergeCell ref="B8:E8"/>
    <mergeCell ref="B9:E9"/>
    <mergeCell ref="B10:E10"/>
    <mergeCell ref="B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Sheet1</vt:lpstr>
      <vt:lpstr>RTR</vt:lpstr>
      <vt:lpstr>GTP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2017-09-05T09:41:13Z</cp:lastPrinted>
  <dcterms:created xsi:type="dcterms:W3CDTF">2015-09-25T09:25:31Z</dcterms:created>
  <dcterms:modified xsi:type="dcterms:W3CDTF">2019-07-31T05:51:46Z</dcterms:modified>
</cp:coreProperties>
</file>