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Sheet1" sheetId="5" state="hidden" r:id="rId2"/>
    <sheet name="RTR" sheetId="6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O14" i="6"/>
  <c r="F26" i="1" s="1"/>
  <c r="P7" i="6"/>
  <c r="P6"/>
  <c r="I43" i="1" l="1"/>
  <c r="H43"/>
  <c r="I42"/>
  <c r="I41"/>
  <c r="I40"/>
  <c r="I39"/>
  <c r="H42" l="1"/>
  <c r="H41"/>
  <c r="H40"/>
  <c r="H39"/>
  <c r="D20"/>
  <c r="D21"/>
  <c r="F21" s="1"/>
  <c r="D22"/>
  <c r="D23"/>
  <c r="B21"/>
  <c r="F23"/>
  <c r="F22"/>
  <c r="F20"/>
  <c r="D15"/>
  <c r="F15" s="1"/>
  <c r="D16"/>
  <c r="F16" s="1"/>
  <c r="D17"/>
  <c r="D18"/>
  <c r="F18" s="1"/>
  <c r="F17"/>
  <c r="D10"/>
  <c r="F10" s="1"/>
  <c r="D12"/>
  <c r="F12" s="1"/>
  <c r="D13"/>
  <c r="B11"/>
  <c r="D11" s="1"/>
  <c r="F11" s="1"/>
  <c r="D3"/>
  <c r="D4"/>
  <c r="D5"/>
  <c r="D6"/>
  <c r="F6" s="1"/>
  <c r="D8"/>
  <c r="C7"/>
  <c r="B7"/>
  <c r="D7" s="1"/>
  <c r="F13"/>
  <c r="F4"/>
  <c r="F8"/>
  <c r="F3"/>
  <c r="F31"/>
  <c r="F6" i="5"/>
  <c r="F7"/>
  <c r="F13" s="1"/>
  <c r="F8"/>
  <c r="F9"/>
  <c r="F10"/>
  <c r="F11"/>
  <c r="F12"/>
  <c r="E13"/>
  <c r="F5" i="1" l="1"/>
  <c r="F7"/>
  <c r="F24" l="1"/>
  <c r="F25" s="1"/>
  <c r="F28" l="1"/>
  <c r="F32" s="1"/>
</calcChain>
</file>

<file path=xl/sharedStrings.xml><?xml version="1.0" encoding="utf-8"?>
<sst xmlns="http://schemas.openxmlformats.org/spreadsheetml/2006/main" count="114" uniqueCount="74">
  <si>
    <t xml:space="preserve">FINANCIAL YEAR </t>
  </si>
  <si>
    <t xml:space="preserve">Application No.    </t>
  </si>
  <si>
    <t xml:space="preserve">TOP UP </t>
  </si>
  <si>
    <t>Eligibility</t>
  </si>
  <si>
    <t>Sr. No.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</si>
  <si>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</si>
  <si>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</si>
  <si>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</si>
  <si>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</si>
  <si>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</si>
  <si>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</si>
  <si>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</si>
  <si>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</si>
  <si>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</si>
  <si>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</si>
  <si>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</si>
  <si>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</si>
  <si>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</si>
  <si>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</si>
  <si>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</si>
  <si>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</si>
  <si>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</si>
  <si>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</si>
  <si>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</si>
  <si>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</si>
  <si>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</si>
  <si>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</si>
  <si>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</si>
  <si>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</si>
  <si>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</si>
  <si>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</si>
  <si>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</si>
  <si>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</si>
  <si>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</si>
  <si>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</si>
  <si>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</si>
  <si>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</si>
  <si>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</si>
  <si>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</si>
  <si>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</si>
  <si>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</si>
  <si>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Net Profit </t>
  </si>
  <si>
    <t xml:space="preserve">Depreciation </t>
  </si>
  <si>
    <t xml:space="preserve">Int. on Loan </t>
  </si>
  <si>
    <t>2016-17</t>
  </si>
  <si>
    <t>Income From Other Sources</t>
  </si>
  <si>
    <t>Laxmi Trading Co.</t>
  </si>
  <si>
    <t>Laxmi Trading Co. (Prop. Kamlesh Kumar)</t>
  </si>
  <si>
    <t>2017-18</t>
  </si>
  <si>
    <t>Deepak Jindal</t>
  </si>
  <si>
    <t>Income From House Property</t>
  </si>
  <si>
    <t>Income From Salary</t>
  </si>
  <si>
    <t>Parav Jindal</t>
  </si>
  <si>
    <t>Income From Business</t>
  </si>
  <si>
    <t>Rosy</t>
  </si>
  <si>
    <t>LAN</t>
  </si>
  <si>
    <t>Customer Name</t>
  </si>
  <si>
    <t>Bank Name</t>
  </si>
  <si>
    <t>Type</t>
  </si>
  <si>
    <t>Loan Amt.</t>
  </si>
  <si>
    <t>Principal Paid</t>
  </si>
  <si>
    <t>POS</t>
  </si>
  <si>
    <t>Loan Start Date</t>
  </si>
  <si>
    <t>Last Payment/Reported date (CIBIL)</t>
  </si>
  <si>
    <t>Tenure</t>
  </si>
  <si>
    <t>Instal. Paid</t>
  </si>
  <si>
    <t>Instal. Bal.</t>
  </si>
  <si>
    <t>EMI Amt</t>
  </si>
  <si>
    <t>EMI Considered</t>
  </si>
  <si>
    <t>Property Address</t>
  </si>
  <si>
    <t>No. Of Bounces</t>
  </si>
  <si>
    <t>y</t>
  </si>
  <si>
    <t>Y</t>
  </si>
  <si>
    <t>-</t>
  </si>
</sst>
</file>

<file path=xl/styles.xml><?xml version="1.0" encoding="utf-8"?>
<styleSheet xmlns="http://schemas.openxmlformats.org/spreadsheetml/2006/main">
  <numFmts count="7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mmm\ d&quot;, &quot;yy"/>
    <numFmt numFmtId="170" formatCode="dd\ mmm\ yy"/>
  </numFmts>
  <fonts count="14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sz val="10.5"/>
      <name val="Zurich BT"/>
      <family val="2"/>
    </font>
    <font>
      <b/>
      <sz val="10.5"/>
      <name val="Zurich BT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rgb="FFFFFF00"/>
        <bgColor indexed="26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0" fontId="1" fillId="0" borderId="0" applyBorder="0" applyProtection="0"/>
    <xf numFmtId="164" fontId="1" fillId="0" borderId="0" applyBorder="0" applyProtection="0"/>
  </cellStyleXfs>
  <cellXfs count="89">
    <xf numFmtId="0" fontId="0" fillId="0" borderId="0" xfId="0"/>
    <xf numFmtId="0" fontId="3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7" borderId="1" xfId="0" applyFont="1" applyFill="1" applyBorder="1" applyAlignment="1" applyProtection="1">
      <alignment vertical="top" wrapText="1"/>
      <protection hidden="1"/>
    </xf>
    <xf numFmtId="0" fontId="3" fillId="7" borderId="1" xfId="0" applyFont="1" applyFill="1" applyBorder="1" applyAlignment="1" applyProtection="1">
      <alignment vertical="top" wrapText="1"/>
      <protection hidden="1"/>
    </xf>
    <xf numFmtId="0" fontId="3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7" borderId="1" xfId="2" applyNumberFormat="1" applyFont="1" applyFill="1" applyBorder="1" applyAlignment="1" applyProtection="1">
      <alignment horizontal="left" vertical="top" wrapText="1"/>
      <protection hidden="1"/>
    </xf>
    <xf numFmtId="165" fontId="8" fillId="3" borderId="1" xfId="1" applyNumberFormat="1" applyFont="1" applyFill="1" applyBorder="1" applyAlignment="1" applyProtection="1">
      <alignment horizontal="center" vertical="center" wrapText="1"/>
    </xf>
    <xf numFmtId="0" fontId="9" fillId="2" borderId="0" xfId="3" applyFont="1" applyFill="1" applyBorder="1" applyAlignment="1">
      <alignment vertical="top"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165" fontId="8" fillId="4" borderId="1" xfId="1" applyNumberFormat="1" applyFont="1" applyFill="1" applyBorder="1" applyAlignment="1" applyProtection="1">
      <alignment horizontal="left" vertical="center" wrapText="1"/>
    </xf>
    <xf numFmtId="165" fontId="8" fillId="4" borderId="1" xfId="1" applyNumberFormat="1" applyFont="1" applyFill="1" applyBorder="1" applyAlignment="1" applyProtection="1">
      <alignment horizontal="center" vertical="center" wrapText="1"/>
    </xf>
    <xf numFmtId="9" fontId="8" fillId="4" borderId="1" xfId="1" applyNumberFormat="1" applyFont="1" applyFill="1" applyBorder="1" applyAlignment="1" applyProtection="1">
      <alignment horizontal="center" vertical="center" wrapText="1"/>
    </xf>
    <xf numFmtId="165" fontId="9" fillId="2" borderId="1" xfId="1" applyNumberFormat="1" applyFont="1" applyFill="1" applyBorder="1" applyAlignment="1" applyProtection="1">
      <alignment horizontal="left" vertical="center" wrapText="1"/>
    </xf>
    <xf numFmtId="166" fontId="9" fillId="2" borderId="1" xfId="1" applyNumberFormat="1" applyFont="1" applyFill="1" applyBorder="1" applyAlignment="1" applyProtection="1">
      <alignment horizontal="center" vertical="center"/>
    </xf>
    <xf numFmtId="166" fontId="9" fillId="0" borderId="1" xfId="1" applyNumberFormat="1" applyFont="1" applyFill="1" applyBorder="1" applyAlignment="1" applyProtection="1">
      <alignment horizontal="center" vertical="center"/>
    </xf>
    <xf numFmtId="165" fontId="9" fillId="2" borderId="1" xfId="1" applyNumberFormat="1" applyFont="1" applyFill="1" applyBorder="1" applyAlignment="1" applyProtection="1">
      <alignment horizontal="center" vertical="top"/>
    </xf>
    <xf numFmtId="9" fontId="9" fillId="2" borderId="1" xfId="1" applyNumberFormat="1" applyFont="1" applyFill="1" applyBorder="1" applyAlignment="1" applyProtection="1">
      <alignment horizontal="center" vertical="top"/>
    </xf>
    <xf numFmtId="166" fontId="8" fillId="2" borderId="1" xfId="1" applyNumberFormat="1" applyFont="1" applyFill="1" applyBorder="1" applyAlignment="1" applyProtection="1">
      <alignment horizontal="center" vertical="center"/>
    </xf>
    <xf numFmtId="166" fontId="8" fillId="0" borderId="1" xfId="1" applyNumberFormat="1" applyFont="1" applyFill="1" applyBorder="1" applyAlignment="1" applyProtection="1">
      <alignment horizontal="center" vertical="center"/>
    </xf>
    <xf numFmtId="0" fontId="9" fillId="2" borderId="0" xfId="3" applyFont="1" applyFill="1" applyBorder="1" applyAlignment="1">
      <alignment horizontal="center" vertical="center" wrapText="1"/>
    </xf>
    <xf numFmtId="164" fontId="8" fillId="4" borderId="1" xfId="1" applyFont="1" applyFill="1" applyBorder="1" applyAlignment="1" applyProtection="1">
      <alignment vertical="top" wrapText="1"/>
    </xf>
    <xf numFmtId="167" fontId="8" fillId="4" borderId="1" xfId="1" applyNumberFormat="1" applyFont="1" applyFill="1" applyBorder="1" applyAlignment="1" applyProtection="1">
      <alignment horizontal="center" vertical="top"/>
    </xf>
    <xf numFmtId="165" fontId="9" fillId="0" borderId="1" xfId="1" applyNumberFormat="1" applyFont="1" applyFill="1" applyBorder="1" applyAlignment="1" applyProtection="1">
      <alignment vertical="top" wrapText="1"/>
    </xf>
    <xf numFmtId="165" fontId="9" fillId="0" borderId="1" xfId="1" applyNumberFormat="1" applyFont="1" applyFill="1" applyBorder="1" applyAlignment="1" applyProtection="1">
      <alignment horizontal="left" vertical="top" wrapText="1"/>
    </xf>
    <xf numFmtId="10" fontId="9" fillId="0" borderId="1" xfId="1" applyNumberFormat="1" applyFont="1" applyFill="1" applyBorder="1" applyAlignment="1" applyProtection="1">
      <alignment horizontal="center" vertical="top"/>
    </xf>
    <xf numFmtId="165" fontId="9" fillId="4" borderId="1" xfId="1" applyNumberFormat="1" applyFont="1" applyFill="1" applyBorder="1" applyAlignment="1" applyProtection="1">
      <alignment horizontal="center" vertical="top"/>
    </xf>
    <xf numFmtId="165" fontId="9" fillId="0" borderId="1" xfId="1" applyNumberFormat="1" applyFont="1" applyFill="1" applyBorder="1" applyAlignment="1" applyProtection="1">
      <alignment horizontal="center" vertical="top"/>
    </xf>
    <xf numFmtId="2" fontId="9" fillId="4" borderId="1" xfId="6" applyNumberFormat="1" applyFont="1" applyFill="1" applyBorder="1" applyAlignment="1" applyProtection="1">
      <alignment horizontal="center" vertical="top"/>
    </xf>
    <xf numFmtId="164" fontId="9" fillId="4" borderId="1" xfId="6" applyNumberFormat="1" applyFont="1" applyFill="1" applyBorder="1" applyAlignment="1" applyProtection="1">
      <alignment horizontal="center" vertical="top"/>
    </xf>
    <xf numFmtId="10" fontId="9" fillId="4" borderId="1" xfId="1" applyNumberFormat="1" applyFont="1" applyFill="1" applyBorder="1" applyAlignment="1" applyProtection="1">
      <alignment horizontal="center" vertical="top"/>
    </xf>
    <xf numFmtId="164" fontId="9" fillId="0" borderId="1" xfId="1" applyNumberFormat="1" applyFont="1" applyFill="1" applyBorder="1" applyAlignment="1" applyProtection="1">
      <alignment horizontal="center" vertical="top"/>
    </xf>
    <xf numFmtId="165" fontId="9" fillId="4" borderId="1" xfId="6" applyNumberFormat="1" applyFont="1" applyFill="1" applyBorder="1" applyAlignment="1" applyProtection="1">
      <alignment horizontal="center" vertical="top"/>
    </xf>
    <xf numFmtId="10" fontId="9" fillId="4" borderId="1" xfId="6" applyNumberFormat="1" applyFont="1" applyFill="1" applyBorder="1" applyAlignment="1" applyProtection="1">
      <alignment horizontal="center" vertical="top"/>
    </xf>
    <xf numFmtId="164" fontId="9" fillId="0" borderId="1" xfId="1" applyNumberFormat="1" applyFont="1" applyFill="1" applyBorder="1" applyAlignment="1" applyProtection="1">
      <alignment vertical="top" wrapText="1"/>
    </xf>
    <xf numFmtId="2" fontId="9" fillId="0" borderId="1" xfId="6" applyNumberFormat="1" applyFont="1" applyFill="1" applyBorder="1" applyAlignment="1" applyProtection="1">
      <alignment horizontal="center" vertical="top"/>
    </xf>
    <xf numFmtId="164" fontId="9" fillId="0" borderId="1" xfId="6" applyNumberFormat="1" applyFont="1" applyFill="1" applyBorder="1" applyAlignment="1" applyProtection="1">
      <alignment horizontal="center" vertical="top"/>
    </xf>
    <xf numFmtId="10" fontId="9" fillId="5" borderId="1" xfId="5" applyNumberFormat="1" applyFont="1" applyFill="1" applyBorder="1" applyAlignment="1" applyProtection="1">
      <alignment horizontal="center" vertical="top"/>
    </xf>
    <xf numFmtId="0" fontId="9" fillId="2" borderId="5" xfId="3" applyFont="1" applyFill="1" applyBorder="1" applyAlignment="1">
      <alignment vertical="top" wrapText="1"/>
    </xf>
    <xf numFmtId="0" fontId="9" fillId="8" borderId="0" xfId="3" applyFont="1" applyFill="1" applyBorder="1" applyAlignment="1">
      <alignment vertical="top" wrapText="1"/>
    </xf>
    <xf numFmtId="0" fontId="10" fillId="3" borderId="1" xfId="0" applyFont="1" applyFill="1" applyBorder="1" applyAlignment="1">
      <alignment horizontal="center" vertical="center" wrapText="1"/>
    </xf>
    <xf numFmtId="16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170" fontId="12" fillId="0" borderId="1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169" fontId="11" fillId="0" borderId="1" xfId="0" applyNumberFormat="1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2" borderId="1" xfId="3" applyFont="1" applyFill="1" applyBorder="1" applyAlignment="1">
      <alignment vertical="top" wrapText="1"/>
    </xf>
    <xf numFmtId="0" fontId="9" fillId="0" borderId="1" xfId="4" applyFont="1" applyBorder="1" applyAlignment="1">
      <alignment horizontal="left" vertical="center"/>
    </xf>
    <xf numFmtId="0" fontId="9" fillId="0" borderId="1" xfId="0" applyNumberFormat="1" applyFont="1" applyFill="1" applyBorder="1"/>
    <xf numFmtId="0" fontId="9" fillId="0" borderId="1" xfId="4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center"/>
    </xf>
    <xf numFmtId="165" fontId="8" fillId="3" borderId="1" xfId="1" applyNumberFormat="1" applyFont="1" applyFill="1" applyBorder="1" applyAlignment="1" applyProtection="1">
      <alignment horizontal="center" vertical="center" wrapText="1"/>
    </xf>
    <xf numFmtId="0" fontId="9" fillId="4" borderId="2" xfId="0" applyNumberFormat="1" applyFont="1" applyFill="1" applyBorder="1"/>
    <xf numFmtId="0" fontId="9" fillId="4" borderId="3" xfId="0" applyNumberFormat="1" applyFont="1" applyFill="1" applyBorder="1"/>
    <xf numFmtId="0" fontId="9" fillId="4" borderId="4" xfId="0" applyNumberFormat="1" applyFont="1" applyFill="1" applyBorder="1"/>
    <xf numFmtId="0" fontId="9" fillId="0" borderId="2" xfId="0" applyNumberFormat="1" applyFont="1" applyFill="1" applyBorder="1"/>
    <xf numFmtId="0" fontId="9" fillId="0" borderId="3" xfId="0" applyNumberFormat="1" applyFont="1" applyFill="1" applyBorder="1"/>
    <xf numFmtId="0" fontId="9" fillId="0" borderId="4" xfId="0" applyNumberFormat="1" applyFont="1" applyFill="1" applyBorder="1"/>
    <xf numFmtId="165" fontId="8" fillId="0" borderId="2" xfId="1" applyNumberFormat="1" applyFont="1" applyFill="1" applyBorder="1" applyAlignment="1" applyProtection="1">
      <alignment horizontal="center" vertical="center"/>
    </xf>
    <xf numFmtId="165" fontId="8" fillId="0" borderId="3" xfId="1" applyNumberFormat="1" applyFont="1" applyFill="1" applyBorder="1" applyAlignment="1" applyProtection="1">
      <alignment horizontal="center" vertical="center"/>
    </xf>
    <xf numFmtId="165" fontId="8" fillId="0" borderId="4" xfId="1" applyNumberFormat="1" applyFont="1" applyFill="1" applyBorder="1" applyAlignment="1" applyProtection="1">
      <alignment horizontal="center" vertical="center"/>
    </xf>
    <xf numFmtId="168" fontId="8" fillId="3" borderId="1" xfId="1" applyNumberFormat="1" applyFont="1" applyFill="1" applyBorder="1" applyAlignment="1" applyProtection="1">
      <alignment horizontal="center" vertical="center" wrapText="1"/>
    </xf>
    <xf numFmtId="165" fontId="8" fillId="0" borderId="1" xfId="1" applyNumberFormat="1" applyFont="1" applyFill="1" applyBorder="1" applyAlignment="1" applyProtection="1">
      <alignment horizontal="center" vertical="top"/>
    </xf>
    <xf numFmtId="0" fontId="3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52"/>
  <sheetViews>
    <sheetView tabSelected="1" topLeftCell="A30" zoomScale="130" zoomScaleNormal="130" workbookViewId="0">
      <selection activeCell="G38" sqref="G38"/>
    </sheetView>
  </sheetViews>
  <sheetFormatPr defaultColWidth="31.28515625" defaultRowHeight="12"/>
  <cols>
    <col min="1" max="1" width="38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16.28515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710937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16384" width="31.28515625" style="24"/>
  </cols>
  <sheetData>
    <row r="1" spans="1:6" ht="26.85" customHeight="1">
      <c r="A1" s="20" t="s">
        <v>46</v>
      </c>
      <c r="B1" s="76" t="s">
        <v>0</v>
      </c>
      <c r="C1" s="76"/>
      <c r="D1" s="20" t="s">
        <v>1</v>
      </c>
      <c r="E1" s="20">
        <v>7720208401</v>
      </c>
      <c r="F1" s="20" t="s">
        <v>2</v>
      </c>
    </row>
    <row r="2" spans="1:6">
      <c r="A2" s="25" t="s">
        <v>47</v>
      </c>
      <c r="B2" s="26" t="s">
        <v>48</v>
      </c>
      <c r="C2" s="26" t="s">
        <v>44</v>
      </c>
      <c r="D2" s="26" t="s">
        <v>27</v>
      </c>
      <c r="E2" s="27" t="s">
        <v>3</v>
      </c>
      <c r="F2" s="26" t="s">
        <v>28</v>
      </c>
    </row>
    <row r="3" spans="1:6">
      <c r="A3" s="28" t="s">
        <v>41</v>
      </c>
      <c r="B3" s="29">
        <v>1154016.79</v>
      </c>
      <c r="C3" s="30">
        <v>960962.24</v>
      </c>
      <c r="D3" s="31">
        <f t="shared" ref="D3:D8" si="0">AVERAGE(B3:C3)</f>
        <v>1057489.5150000001</v>
      </c>
      <c r="E3" s="32">
        <v>1</v>
      </c>
      <c r="F3" s="31">
        <f t="shared" ref="F3:F8" si="1">E3*D3</f>
        <v>1057489.5150000001</v>
      </c>
    </row>
    <row r="4" spans="1:6">
      <c r="A4" s="28" t="s">
        <v>42</v>
      </c>
      <c r="B4" s="29">
        <v>630643</v>
      </c>
      <c r="C4" s="30">
        <v>524031</v>
      </c>
      <c r="D4" s="31">
        <f t="shared" si="0"/>
        <v>577337</v>
      </c>
      <c r="E4" s="32">
        <v>1</v>
      </c>
      <c r="F4" s="31">
        <f t="shared" si="1"/>
        <v>577337</v>
      </c>
    </row>
    <row r="5" spans="1:6">
      <c r="A5" s="28" t="s">
        <v>43</v>
      </c>
      <c r="B5" s="29">
        <v>696624.72</v>
      </c>
      <c r="C5" s="30">
        <v>661556</v>
      </c>
      <c r="D5" s="31">
        <f t="shared" si="0"/>
        <v>679090.36</v>
      </c>
      <c r="E5" s="32">
        <v>0</v>
      </c>
      <c r="F5" s="31">
        <f t="shared" si="1"/>
        <v>0</v>
      </c>
    </row>
    <row r="6" spans="1:6">
      <c r="A6" s="28" t="s">
        <v>45</v>
      </c>
      <c r="B6" s="33">
        <v>41387</v>
      </c>
      <c r="C6" s="34">
        <v>36870</v>
      </c>
      <c r="D6" s="31">
        <f t="shared" si="0"/>
        <v>39128.5</v>
      </c>
      <c r="E6" s="32">
        <v>0.5</v>
      </c>
      <c r="F6" s="31">
        <f t="shared" si="1"/>
        <v>19564.25</v>
      </c>
    </row>
    <row r="7" spans="1:6">
      <c r="A7" s="28" t="s">
        <v>30</v>
      </c>
      <c r="B7" s="35">
        <f>382500+414605+98254+101851+105264+379200+10219+382458+382519</f>
        <v>2256870</v>
      </c>
      <c r="C7" s="29">
        <f>310500+117554+71724+44069+241059+19200+14054</f>
        <v>818160</v>
      </c>
      <c r="D7" s="31">
        <f t="shared" si="0"/>
        <v>1537515</v>
      </c>
      <c r="E7" s="32">
        <v>1</v>
      </c>
      <c r="F7" s="31">
        <f t="shared" si="1"/>
        <v>1537515</v>
      </c>
    </row>
    <row r="8" spans="1:6">
      <c r="A8" s="28" t="s">
        <v>29</v>
      </c>
      <c r="B8" s="29">
        <v>-118277</v>
      </c>
      <c r="C8" s="29">
        <v>-87877</v>
      </c>
      <c r="D8" s="31">
        <f t="shared" si="0"/>
        <v>-103077</v>
      </c>
      <c r="E8" s="32">
        <v>1</v>
      </c>
      <c r="F8" s="31">
        <f t="shared" si="1"/>
        <v>-103077</v>
      </c>
    </row>
    <row r="9" spans="1:6">
      <c r="A9" s="25" t="s">
        <v>49</v>
      </c>
      <c r="B9" s="26" t="s">
        <v>48</v>
      </c>
      <c r="C9" s="26" t="s">
        <v>44</v>
      </c>
      <c r="D9" s="26" t="s">
        <v>27</v>
      </c>
      <c r="E9" s="27" t="s">
        <v>3</v>
      </c>
      <c r="F9" s="26" t="s">
        <v>28</v>
      </c>
    </row>
    <row r="10" spans="1:6">
      <c r="A10" s="28" t="s">
        <v>51</v>
      </c>
      <c r="B10" s="31">
        <v>382560</v>
      </c>
      <c r="C10" s="29">
        <v>333060</v>
      </c>
      <c r="D10" s="31">
        <f>AVERAGE(B10:C10)</f>
        <v>357810</v>
      </c>
      <c r="E10" s="32">
        <v>0</v>
      </c>
      <c r="F10" s="31">
        <f>E10*D10</f>
        <v>0</v>
      </c>
    </row>
    <row r="11" spans="1:6">
      <c r="A11" s="28" t="s">
        <v>45</v>
      </c>
      <c r="B11" s="31">
        <f>1483+127917</f>
        <v>129400</v>
      </c>
      <c r="C11" s="29">
        <v>274960</v>
      </c>
      <c r="D11" s="31">
        <f>AVERAGE(B11:C11)</f>
        <v>202180</v>
      </c>
      <c r="E11" s="32">
        <v>0.5</v>
      </c>
      <c r="F11" s="31">
        <f>E11*D11</f>
        <v>101090</v>
      </c>
    </row>
    <row r="12" spans="1:6">
      <c r="A12" s="28" t="s">
        <v>50</v>
      </c>
      <c r="B12" s="31">
        <v>265440</v>
      </c>
      <c r="C12" s="29">
        <v>13440</v>
      </c>
      <c r="D12" s="31">
        <f>AVERAGE(B12:C12)</f>
        <v>139440</v>
      </c>
      <c r="E12" s="32">
        <v>0.5</v>
      </c>
      <c r="F12" s="31">
        <f>E12*D12</f>
        <v>69720</v>
      </c>
    </row>
    <row r="13" spans="1:6">
      <c r="A13" s="28" t="s">
        <v>29</v>
      </c>
      <c r="B13" s="31">
        <v>-120704</v>
      </c>
      <c r="C13" s="29">
        <v>-104485</v>
      </c>
      <c r="D13" s="31">
        <f>AVERAGE(B13:C13)</f>
        <v>-112594.5</v>
      </c>
      <c r="E13" s="32">
        <v>1</v>
      </c>
      <c r="F13" s="31">
        <f>E13*D13</f>
        <v>-112594.5</v>
      </c>
    </row>
    <row r="14" spans="1:6">
      <c r="A14" s="25" t="s">
        <v>52</v>
      </c>
      <c r="B14" s="26" t="s">
        <v>48</v>
      </c>
      <c r="C14" s="26" t="s">
        <v>44</v>
      </c>
      <c r="D14" s="26" t="s">
        <v>27</v>
      </c>
      <c r="E14" s="27" t="s">
        <v>3</v>
      </c>
      <c r="F14" s="26" t="s">
        <v>28</v>
      </c>
    </row>
    <row r="15" spans="1:6">
      <c r="A15" s="28" t="s">
        <v>51</v>
      </c>
      <c r="B15" s="31">
        <v>382560</v>
      </c>
      <c r="C15" s="29">
        <v>0</v>
      </c>
      <c r="D15" s="31">
        <f>AVERAGE(B15:C15)</f>
        <v>191280</v>
      </c>
      <c r="E15" s="32">
        <v>0</v>
      </c>
      <c r="F15" s="31">
        <f>E15*D15</f>
        <v>0</v>
      </c>
    </row>
    <row r="16" spans="1:6">
      <c r="A16" s="28" t="s">
        <v>45</v>
      </c>
      <c r="B16" s="31">
        <v>939</v>
      </c>
      <c r="C16" s="29">
        <v>332</v>
      </c>
      <c r="D16" s="31">
        <f>AVERAGE(B16:C16)</f>
        <v>635.5</v>
      </c>
      <c r="E16" s="32">
        <v>0.5</v>
      </c>
      <c r="F16" s="31">
        <f>E16*D16</f>
        <v>317.75</v>
      </c>
    </row>
    <row r="17" spans="1:6">
      <c r="A17" s="28" t="s">
        <v>53</v>
      </c>
      <c r="B17" s="31">
        <v>96410</v>
      </c>
      <c r="C17" s="29">
        <v>465410</v>
      </c>
      <c r="D17" s="31">
        <f>AVERAGE(B17:C17)</f>
        <v>280910</v>
      </c>
      <c r="E17" s="32">
        <v>0.5</v>
      </c>
      <c r="F17" s="31">
        <f>E17*D17</f>
        <v>140455</v>
      </c>
    </row>
    <row r="18" spans="1:6">
      <c r="A18" s="28" t="s">
        <v>29</v>
      </c>
      <c r="B18" s="31">
        <v>-2019</v>
      </c>
      <c r="C18" s="29">
        <v>-3120</v>
      </c>
      <c r="D18" s="31">
        <f>AVERAGE(B18:C18)</f>
        <v>-2569.5</v>
      </c>
      <c r="E18" s="32">
        <v>1</v>
      </c>
      <c r="F18" s="31">
        <f>E18*D18</f>
        <v>-2569.5</v>
      </c>
    </row>
    <row r="19" spans="1:6">
      <c r="A19" s="25" t="s">
        <v>54</v>
      </c>
      <c r="B19" s="26" t="s">
        <v>48</v>
      </c>
      <c r="C19" s="26" t="s">
        <v>44</v>
      </c>
      <c r="D19" s="26" t="s">
        <v>27</v>
      </c>
      <c r="E19" s="27" t="s">
        <v>3</v>
      </c>
      <c r="F19" s="26" t="s">
        <v>28</v>
      </c>
    </row>
    <row r="20" spans="1:6">
      <c r="A20" s="28" t="s">
        <v>51</v>
      </c>
      <c r="B20" s="31">
        <v>382458</v>
      </c>
      <c r="C20" s="29">
        <v>0</v>
      </c>
      <c r="D20" s="31">
        <f>AVERAGE(B20:C20)</f>
        <v>191229</v>
      </c>
      <c r="E20" s="32">
        <v>0</v>
      </c>
      <c r="F20" s="31">
        <f>E20*D20</f>
        <v>0</v>
      </c>
    </row>
    <row r="21" spans="1:6">
      <c r="A21" s="28" t="s">
        <v>45</v>
      </c>
      <c r="B21" s="31">
        <f>701+334</f>
        <v>1035</v>
      </c>
      <c r="C21" s="29">
        <v>1420</v>
      </c>
      <c r="D21" s="31">
        <f>AVERAGE(B21:C21)</f>
        <v>1227.5</v>
      </c>
      <c r="E21" s="32">
        <v>0.5</v>
      </c>
      <c r="F21" s="31">
        <f>E21*D21</f>
        <v>613.75</v>
      </c>
    </row>
    <row r="22" spans="1:6">
      <c r="A22" s="28" t="s">
        <v>53</v>
      </c>
      <c r="B22" s="31">
        <v>197210</v>
      </c>
      <c r="C22" s="29">
        <v>429830</v>
      </c>
      <c r="D22" s="31">
        <f>AVERAGE(B22:C22)</f>
        <v>313520</v>
      </c>
      <c r="E22" s="32">
        <v>0.5</v>
      </c>
      <c r="F22" s="31">
        <f>E22*D22</f>
        <v>156760</v>
      </c>
    </row>
    <row r="23" spans="1:6">
      <c r="A23" s="28" t="s">
        <v>29</v>
      </c>
      <c r="B23" s="31">
        <v>-20071</v>
      </c>
      <c r="C23" s="29">
        <v>-30525</v>
      </c>
      <c r="D23" s="31">
        <f>AVERAGE(B23:C23)</f>
        <v>-25298</v>
      </c>
      <c r="E23" s="32">
        <v>1</v>
      </c>
      <c r="F23" s="31">
        <f>E23*D23</f>
        <v>-25298</v>
      </c>
    </row>
    <row r="24" spans="1:6" ht="15.4" customHeight="1">
      <c r="A24" s="36" t="s">
        <v>31</v>
      </c>
      <c r="B24" s="77"/>
      <c r="C24" s="78"/>
      <c r="D24" s="78"/>
      <c r="E24" s="79"/>
      <c r="F24" s="37">
        <f>+SUM(F3:F23)</f>
        <v>3417323.2650000001</v>
      </c>
    </row>
    <row r="25" spans="1:6" ht="16.350000000000001" customHeight="1">
      <c r="A25" s="38" t="s">
        <v>32</v>
      </c>
      <c r="B25" s="80"/>
      <c r="C25" s="81"/>
      <c r="D25" s="81"/>
      <c r="E25" s="82"/>
      <c r="F25" s="37">
        <f>F24/12</f>
        <v>284776.93875000003</v>
      </c>
    </row>
    <row r="26" spans="1:6">
      <c r="A26" s="38" t="s">
        <v>33</v>
      </c>
      <c r="B26" s="80"/>
      <c r="C26" s="81"/>
      <c r="D26" s="81"/>
      <c r="E26" s="82"/>
      <c r="F26" s="31">
        <f>RTR!O14</f>
        <v>188355</v>
      </c>
    </row>
    <row r="27" spans="1:6" ht="16.350000000000001" customHeight="1">
      <c r="A27" s="39" t="s">
        <v>34</v>
      </c>
      <c r="B27" s="83"/>
      <c r="C27" s="84"/>
      <c r="D27" s="84"/>
      <c r="E27" s="85"/>
      <c r="F27" s="40">
        <v>1.5</v>
      </c>
    </row>
    <row r="28" spans="1:6" ht="16.350000000000001" customHeight="1">
      <c r="A28" s="38" t="s">
        <v>35</v>
      </c>
      <c r="B28" s="73"/>
      <c r="C28" s="73"/>
      <c r="D28" s="73"/>
      <c r="E28" s="73"/>
      <c r="F28" s="41">
        <f>(F25*F27)-F26</f>
        <v>238810.40812500007</v>
      </c>
    </row>
    <row r="29" spans="1:6" ht="16.350000000000001" customHeight="1">
      <c r="A29" s="38" t="s">
        <v>36</v>
      </c>
      <c r="B29" s="73"/>
      <c r="C29" s="73"/>
      <c r="D29" s="73"/>
      <c r="E29" s="73"/>
      <c r="F29" s="42">
        <v>180</v>
      </c>
    </row>
    <row r="30" spans="1:6" ht="12.75" customHeight="1">
      <c r="A30" s="38" t="s">
        <v>37</v>
      </c>
      <c r="B30" s="73"/>
      <c r="C30" s="73"/>
      <c r="D30" s="73"/>
      <c r="E30" s="73"/>
      <c r="F30" s="40">
        <v>0.11</v>
      </c>
    </row>
    <row r="31" spans="1:6">
      <c r="A31" s="38" t="s">
        <v>38</v>
      </c>
      <c r="B31" s="73"/>
      <c r="C31" s="73"/>
      <c r="D31" s="73"/>
      <c r="E31" s="73"/>
      <c r="F31" s="43">
        <f>PMT(F30/12,F29,-100000)</f>
        <v>1136.5969345560843</v>
      </c>
    </row>
    <row r="32" spans="1:6">
      <c r="A32" s="38" t="s">
        <v>39</v>
      </c>
      <c r="B32" s="73"/>
      <c r="C32" s="73"/>
      <c r="D32" s="73"/>
      <c r="E32" s="73"/>
      <c r="F32" s="44">
        <f>F28/F31</f>
        <v>210.11002305603719</v>
      </c>
    </row>
    <row r="33" spans="1:9" ht="15.4" customHeight="1">
      <c r="A33" s="86" t="s">
        <v>40</v>
      </c>
      <c r="B33" s="86"/>
      <c r="C33" s="86"/>
      <c r="D33" s="86"/>
      <c r="E33" s="86"/>
      <c r="F33" s="86"/>
    </row>
    <row r="34" spans="1:9">
      <c r="A34" s="38"/>
      <c r="B34" s="73"/>
      <c r="C34" s="73"/>
      <c r="D34" s="73"/>
      <c r="E34" s="73"/>
      <c r="F34" s="41"/>
    </row>
    <row r="35" spans="1:9">
      <c r="A35" s="38"/>
      <c r="B35" s="73"/>
      <c r="C35" s="73"/>
      <c r="D35" s="73"/>
      <c r="E35" s="73"/>
      <c r="F35" s="45"/>
    </row>
    <row r="36" spans="1:9">
      <c r="A36" s="38"/>
      <c r="B36" s="73"/>
      <c r="C36" s="73"/>
      <c r="D36" s="73"/>
      <c r="E36" s="73"/>
      <c r="F36" s="44"/>
    </row>
    <row r="37" spans="1:9">
      <c r="A37" s="38"/>
      <c r="B37" s="87"/>
      <c r="C37" s="87"/>
      <c r="D37" s="87"/>
      <c r="E37" s="87"/>
      <c r="F37" s="46"/>
    </row>
    <row r="38" spans="1:9">
      <c r="A38" s="38"/>
      <c r="B38" s="73"/>
      <c r="C38" s="73"/>
      <c r="D38" s="73"/>
      <c r="E38" s="73"/>
      <c r="F38" s="47"/>
    </row>
    <row r="39" spans="1:9">
      <c r="A39" s="38"/>
      <c r="B39" s="73"/>
      <c r="C39" s="73"/>
      <c r="D39" s="73"/>
      <c r="E39" s="73"/>
      <c r="F39" s="48"/>
      <c r="H39" s="53">
        <f>62163487*10/100</f>
        <v>6216348.7000000002</v>
      </c>
      <c r="I39" s="21">
        <f>62163489*7.5/100</f>
        <v>4662261.6749999998</v>
      </c>
    </row>
    <row r="40" spans="1:9">
      <c r="A40" s="49"/>
      <c r="B40" s="75"/>
      <c r="C40" s="75"/>
      <c r="D40" s="75"/>
      <c r="E40" s="75"/>
      <c r="F40" s="50"/>
      <c r="H40" s="53">
        <f>6216349/12</f>
        <v>518029.08333333331</v>
      </c>
      <c r="I40" s="21">
        <f>4662262/12</f>
        <v>388521.83333333331</v>
      </c>
    </row>
    <row r="41" spans="1:9">
      <c r="A41" s="49"/>
      <c r="B41" s="73"/>
      <c r="C41" s="73"/>
      <c r="D41" s="73"/>
      <c r="E41" s="73"/>
      <c r="F41" s="51"/>
      <c r="H41" s="53">
        <f>518030*65/100</f>
        <v>336719.5</v>
      </c>
      <c r="I41" s="21">
        <f>388522*65/100</f>
        <v>252539.3</v>
      </c>
    </row>
    <row r="42" spans="1:9">
      <c r="A42" s="49"/>
      <c r="B42" s="73"/>
      <c r="C42" s="73"/>
      <c r="D42" s="73"/>
      <c r="E42" s="73"/>
      <c r="F42" s="52"/>
      <c r="H42" s="53">
        <f>336720-22183-166172</f>
        <v>148365</v>
      </c>
      <c r="I42" s="21">
        <f>252539-22186-166172</f>
        <v>64181</v>
      </c>
    </row>
    <row r="43" spans="1:9">
      <c r="A43" s="38"/>
      <c r="B43" s="73"/>
      <c r="C43" s="73"/>
      <c r="D43" s="73"/>
      <c r="E43" s="73"/>
      <c r="F43" s="52"/>
      <c r="H43" s="54">
        <f>148365/1136.6</f>
        <v>130.53404891782509</v>
      </c>
      <c r="I43" s="21">
        <f>64181/1136.66</f>
        <v>56.464554044305238</v>
      </c>
    </row>
    <row r="44" spans="1:9">
      <c r="A44" s="38"/>
      <c r="B44" s="73"/>
      <c r="C44" s="73"/>
      <c r="D44" s="73"/>
      <c r="E44" s="73"/>
      <c r="F44" s="52"/>
    </row>
    <row r="45" spans="1:9" ht="15.4" customHeight="1">
      <c r="A45" s="74"/>
      <c r="B45" s="74"/>
      <c r="C45" s="74"/>
      <c r="D45" s="74"/>
      <c r="E45" s="74"/>
      <c r="F45" s="74"/>
    </row>
    <row r="46" spans="1:9">
      <c r="A46" s="74"/>
      <c r="B46" s="74"/>
      <c r="C46" s="74"/>
      <c r="D46" s="74"/>
      <c r="E46" s="74"/>
      <c r="F46" s="74"/>
    </row>
    <row r="47" spans="1:9" ht="15.4" customHeight="1">
      <c r="A47" s="74"/>
      <c r="B47" s="74"/>
      <c r="C47" s="74"/>
      <c r="D47" s="74"/>
      <c r="E47" s="74"/>
      <c r="F47" s="74"/>
    </row>
    <row r="48" spans="1:9">
      <c r="A48" s="74"/>
      <c r="B48" s="74"/>
      <c r="C48" s="74"/>
      <c r="D48" s="74"/>
      <c r="E48" s="74"/>
      <c r="F48" s="74"/>
    </row>
    <row r="49" spans="1:6">
      <c r="A49" s="74"/>
      <c r="B49" s="74"/>
      <c r="C49" s="74"/>
      <c r="D49" s="74"/>
      <c r="E49" s="74"/>
      <c r="F49" s="74"/>
    </row>
    <row r="50" spans="1:6">
      <c r="A50" s="74"/>
      <c r="B50" s="74"/>
      <c r="C50" s="74"/>
      <c r="D50" s="74"/>
      <c r="E50" s="74"/>
      <c r="F50" s="74"/>
    </row>
    <row r="51" spans="1:6">
      <c r="A51" s="72"/>
      <c r="B51" s="72"/>
      <c r="C51" s="72"/>
      <c r="D51" s="72"/>
      <c r="E51" s="72"/>
      <c r="F51" s="72"/>
    </row>
    <row r="52" spans="1:6">
      <c r="A52" s="71"/>
      <c r="B52" s="71"/>
      <c r="C52" s="71"/>
      <c r="D52" s="71"/>
      <c r="E52" s="71"/>
      <c r="F52" s="71"/>
    </row>
  </sheetData>
  <sheetProtection selectLockedCells="1" selectUnlockedCells="1"/>
  <mergeCells count="30">
    <mergeCell ref="A33:F33"/>
    <mergeCell ref="B34:E34"/>
    <mergeCell ref="B35:E35"/>
    <mergeCell ref="B36:E36"/>
    <mergeCell ref="B37:E37"/>
    <mergeCell ref="B28:E28"/>
    <mergeCell ref="B29:E29"/>
    <mergeCell ref="B30:E30"/>
    <mergeCell ref="B31:E31"/>
    <mergeCell ref="B32:E32"/>
    <mergeCell ref="B1:C1"/>
    <mergeCell ref="B24:E24"/>
    <mergeCell ref="B25:E25"/>
    <mergeCell ref="B26:E26"/>
    <mergeCell ref="B27:E27"/>
    <mergeCell ref="B38:E38"/>
    <mergeCell ref="B39:E39"/>
    <mergeCell ref="B40:E40"/>
    <mergeCell ref="B41:E41"/>
    <mergeCell ref="B42:E42"/>
    <mergeCell ref="A52:F52"/>
    <mergeCell ref="A51:F51"/>
    <mergeCell ref="B43:E43"/>
    <mergeCell ref="A45:F45"/>
    <mergeCell ref="A46:F46"/>
    <mergeCell ref="A47:F47"/>
    <mergeCell ref="A48:F48"/>
    <mergeCell ref="A49:F49"/>
    <mergeCell ref="A50:F50"/>
    <mergeCell ref="B44:E44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8" t="s">
        <v>5</v>
      </c>
      <c r="B1" s="88"/>
      <c r="C1" s="2"/>
    </row>
    <row r="2" spans="1:6" ht="14.25" customHeight="1">
      <c r="A2" s="88" t="s">
        <v>6</v>
      </c>
      <c r="B2" s="88"/>
      <c r="C2" s="2"/>
    </row>
    <row r="5" spans="1:6" ht="30">
      <c r="A5" s="3" t="s">
        <v>4</v>
      </c>
      <c r="B5" s="4" t="s">
        <v>7</v>
      </c>
      <c r="C5" s="4" t="s">
        <v>8</v>
      </c>
      <c r="D5" s="5" t="s">
        <v>9</v>
      </c>
      <c r="E5" s="1" t="s">
        <v>10</v>
      </c>
      <c r="F5" s="1" t="s">
        <v>11</v>
      </c>
    </row>
    <row r="6" spans="1:6" ht="42.75">
      <c r="A6" s="6">
        <v>1</v>
      </c>
      <c r="B6" s="7" t="s">
        <v>12</v>
      </c>
      <c r="C6" s="8" t="s">
        <v>13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14</v>
      </c>
      <c r="C7" s="8" t="s">
        <v>15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16</v>
      </c>
      <c r="C8" s="8" t="s">
        <v>17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18</v>
      </c>
      <c r="C9" s="12" t="s">
        <v>19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20</v>
      </c>
      <c r="C10" s="8" t="s">
        <v>21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22</v>
      </c>
      <c r="C11" s="14" t="s">
        <v>23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24</v>
      </c>
      <c r="C12" s="15" t="s">
        <v>25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26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Q14"/>
  <sheetViews>
    <sheetView workbookViewId="0">
      <selection activeCell="B24" sqref="B24"/>
    </sheetView>
  </sheetViews>
  <sheetFormatPr defaultRowHeight="12.75"/>
  <cols>
    <col min="2" max="2" width="12.5703125" customWidth="1"/>
    <col min="3" max="3" width="14.42578125" customWidth="1"/>
    <col min="6" max="6" width="13.7109375" customWidth="1"/>
    <col min="7" max="7" width="13.140625" customWidth="1"/>
    <col min="8" max="8" width="13.7109375" customWidth="1"/>
    <col min="9" max="9" width="11.5703125" customWidth="1"/>
    <col min="10" max="10" width="13.85546875" customWidth="1"/>
  </cols>
  <sheetData>
    <row r="1" spans="1:17" ht="33" customHeight="1">
      <c r="A1" s="55" t="s">
        <v>4</v>
      </c>
      <c r="B1" s="55" t="s">
        <v>55</v>
      </c>
      <c r="C1" s="55" t="s">
        <v>56</v>
      </c>
      <c r="D1" s="55" t="s">
        <v>57</v>
      </c>
      <c r="E1" s="55" t="s">
        <v>58</v>
      </c>
      <c r="F1" s="55" t="s">
        <v>59</v>
      </c>
      <c r="G1" s="55" t="s">
        <v>60</v>
      </c>
      <c r="H1" s="55" t="s">
        <v>61</v>
      </c>
      <c r="I1" s="56" t="s">
        <v>62</v>
      </c>
      <c r="J1" s="56" t="s">
        <v>63</v>
      </c>
      <c r="K1" s="55" t="s">
        <v>64</v>
      </c>
      <c r="L1" s="55" t="s">
        <v>65</v>
      </c>
      <c r="M1" s="55" t="s">
        <v>66</v>
      </c>
      <c r="N1" s="55" t="s">
        <v>67</v>
      </c>
      <c r="O1" s="55" t="s">
        <v>68</v>
      </c>
      <c r="P1" s="55" t="s">
        <v>69</v>
      </c>
      <c r="Q1" s="55" t="s">
        <v>70</v>
      </c>
    </row>
    <row r="2" spans="1:17" ht="13.5">
      <c r="A2" s="57">
        <v>1</v>
      </c>
      <c r="B2" s="58"/>
      <c r="C2" s="57"/>
      <c r="D2" s="57"/>
      <c r="E2" s="58"/>
      <c r="F2" s="59"/>
      <c r="G2" s="59"/>
      <c r="H2" s="59"/>
      <c r="I2" s="60"/>
      <c r="J2" s="60"/>
      <c r="K2" s="58"/>
      <c r="L2" s="58"/>
      <c r="M2" s="58"/>
      <c r="N2" s="58">
        <v>166172</v>
      </c>
      <c r="O2" s="58" t="s">
        <v>71</v>
      </c>
      <c r="P2" s="61"/>
      <c r="Q2" s="58">
        <v>0</v>
      </c>
    </row>
    <row r="3" spans="1:17" ht="13.5">
      <c r="A3" s="57">
        <v>2</v>
      </c>
      <c r="B3" s="58"/>
      <c r="C3" s="57"/>
      <c r="D3" s="57"/>
      <c r="E3" s="58"/>
      <c r="F3" s="59"/>
      <c r="G3" s="59"/>
      <c r="H3" s="59"/>
      <c r="I3" s="60"/>
      <c r="J3" s="60"/>
      <c r="K3" s="58"/>
      <c r="L3" s="58"/>
      <c r="M3" s="58"/>
      <c r="N3" s="58">
        <v>22183</v>
      </c>
      <c r="O3" s="58" t="s">
        <v>71</v>
      </c>
      <c r="P3" s="61"/>
      <c r="Q3" s="58">
        <v>0</v>
      </c>
    </row>
    <row r="4" spans="1:17" ht="13.5">
      <c r="A4" s="57">
        <v>3</v>
      </c>
      <c r="B4" s="58"/>
      <c r="C4" s="57"/>
      <c r="D4" s="57"/>
      <c r="E4" s="58"/>
      <c r="F4" s="59"/>
      <c r="G4" s="59"/>
      <c r="H4" s="59"/>
      <c r="I4" s="60"/>
      <c r="J4" s="60"/>
      <c r="K4" s="58"/>
      <c r="L4" s="58"/>
      <c r="M4" s="58"/>
      <c r="N4" s="58">
        <v>0</v>
      </c>
      <c r="O4" s="58" t="s">
        <v>71</v>
      </c>
      <c r="P4" s="61"/>
      <c r="Q4" s="58">
        <v>0</v>
      </c>
    </row>
    <row r="5" spans="1:17" ht="13.5">
      <c r="A5" s="57">
        <v>4</v>
      </c>
      <c r="B5" s="58"/>
      <c r="C5" s="57"/>
      <c r="D5" s="57"/>
      <c r="E5" s="58"/>
      <c r="F5" s="59"/>
      <c r="G5" s="59"/>
      <c r="H5" s="59"/>
      <c r="I5" s="60"/>
      <c r="J5" s="60"/>
      <c r="K5" s="58"/>
      <c r="L5" s="58"/>
      <c r="M5" s="58"/>
      <c r="N5" s="58">
        <v>0</v>
      </c>
      <c r="O5" s="58" t="s">
        <v>72</v>
      </c>
      <c r="P5" s="61"/>
      <c r="Q5" s="58">
        <v>0</v>
      </c>
    </row>
    <row r="6" spans="1:17" ht="13.5">
      <c r="A6" s="57">
        <v>5</v>
      </c>
      <c r="B6" s="58"/>
      <c r="C6" s="57"/>
      <c r="D6" s="57"/>
      <c r="E6" s="58"/>
      <c r="F6" s="59"/>
      <c r="G6" s="59"/>
      <c r="H6" s="59"/>
      <c r="I6" s="60"/>
      <c r="J6" s="60"/>
      <c r="K6" s="58"/>
      <c r="L6" s="58"/>
      <c r="M6" s="58"/>
      <c r="N6" s="58"/>
      <c r="O6" s="58" t="s">
        <v>72</v>
      </c>
      <c r="P6" s="58">
        <f>125000*1.8</f>
        <v>225000</v>
      </c>
      <c r="Q6" s="58" t="s">
        <v>73</v>
      </c>
    </row>
    <row r="7" spans="1:17" ht="13.5">
      <c r="A7" s="57">
        <v>6</v>
      </c>
      <c r="B7" s="58"/>
      <c r="C7" s="57"/>
      <c r="D7" s="57"/>
      <c r="E7" s="58"/>
      <c r="F7" s="59"/>
      <c r="G7" s="59"/>
      <c r="H7" s="59"/>
      <c r="I7" s="60"/>
      <c r="J7" s="60"/>
      <c r="K7" s="58"/>
      <c r="L7" s="58"/>
      <c r="M7" s="58"/>
      <c r="N7" s="58"/>
      <c r="O7" s="58" t="s">
        <v>72</v>
      </c>
      <c r="P7" s="58">
        <f>25000/1104</f>
        <v>22.644927536231883</v>
      </c>
      <c r="Q7" s="58">
        <v>2</v>
      </c>
    </row>
    <row r="8" spans="1:17" ht="13.5">
      <c r="A8" s="57">
        <v>7</v>
      </c>
      <c r="B8" s="62"/>
      <c r="C8" s="57"/>
      <c r="D8" s="63"/>
      <c r="E8" s="63"/>
      <c r="F8" s="63"/>
      <c r="G8" s="63"/>
      <c r="H8" s="63"/>
      <c r="I8" s="60"/>
      <c r="J8" s="60"/>
      <c r="K8" s="64"/>
      <c r="L8" s="64"/>
      <c r="M8" s="64"/>
      <c r="N8" s="65"/>
      <c r="O8" s="63" t="s">
        <v>72</v>
      </c>
      <c r="P8" s="58"/>
      <c r="Q8" s="66">
        <v>2</v>
      </c>
    </row>
    <row r="9" spans="1:17" ht="13.5">
      <c r="A9" s="57">
        <v>8</v>
      </c>
      <c r="B9" s="62"/>
      <c r="C9" s="57"/>
      <c r="D9" s="63"/>
      <c r="E9" s="63"/>
      <c r="F9" s="63"/>
      <c r="G9" s="63"/>
      <c r="H9" s="63"/>
      <c r="I9" s="60"/>
      <c r="J9" s="60"/>
      <c r="K9" s="64"/>
      <c r="L9" s="64"/>
      <c r="M9" s="64"/>
      <c r="N9" s="65"/>
      <c r="O9" s="63" t="s">
        <v>71</v>
      </c>
      <c r="P9" s="58"/>
      <c r="Q9" s="66" t="s">
        <v>73</v>
      </c>
    </row>
    <row r="10" spans="1:17" ht="13.5">
      <c r="A10" s="57">
        <v>9</v>
      </c>
      <c r="B10" s="62"/>
      <c r="C10" s="57"/>
      <c r="D10" s="63"/>
      <c r="E10" s="63"/>
      <c r="F10" s="63"/>
      <c r="G10" s="63"/>
      <c r="H10" s="63"/>
      <c r="I10" s="60"/>
      <c r="J10" s="60"/>
      <c r="K10" s="64"/>
      <c r="L10" s="64"/>
      <c r="M10" s="64"/>
      <c r="N10" s="65"/>
      <c r="O10" s="63" t="s">
        <v>71</v>
      </c>
      <c r="P10" s="62"/>
      <c r="Q10" s="66" t="s">
        <v>73</v>
      </c>
    </row>
    <row r="11" spans="1:17" ht="13.5">
      <c r="A11" s="57">
        <v>10</v>
      </c>
      <c r="B11" s="62"/>
      <c r="C11" s="57"/>
      <c r="D11" s="63"/>
      <c r="E11" s="63"/>
      <c r="F11" s="63"/>
      <c r="G11" s="63"/>
      <c r="H11" s="63"/>
      <c r="I11" s="60"/>
      <c r="J11" s="60"/>
      <c r="K11" s="64"/>
      <c r="L11" s="64"/>
      <c r="M11" s="64"/>
      <c r="N11" s="65"/>
      <c r="O11" s="63" t="s">
        <v>71</v>
      </c>
      <c r="P11" s="62"/>
      <c r="Q11" s="66" t="s">
        <v>73</v>
      </c>
    </row>
    <row r="12" spans="1:17" ht="13.5">
      <c r="A12" s="57">
        <v>11</v>
      </c>
      <c r="B12" s="62"/>
      <c r="C12" s="57"/>
      <c r="D12" s="63"/>
      <c r="E12" s="63"/>
      <c r="F12" s="63"/>
      <c r="G12" s="63"/>
      <c r="H12" s="63"/>
      <c r="I12" s="60"/>
      <c r="J12" s="60"/>
      <c r="K12" s="64"/>
      <c r="L12" s="64"/>
      <c r="M12" s="64"/>
      <c r="N12" s="65"/>
      <c r="O12" s="58" t="s">
        <v>71</v>
      </c>
      <c r="P12" s="62"/>
      <c r="Q12" s="66" t="s">
        <v>73</v>
      </c>
    </row>
    <row r="13" spans="1:17" ht="13.5">
      <c r="A13" s="57">
        <v>12</v>
      </c>
      <c r="B13" s="62"/>
      <c r="C13" s="57"/>
      <c r="D13" s="63"/>
      <c r="E13" s="63"/>
      <c r="F13" s="63"/>
      <c r="G13" s="63"/>
      <c r="H13" s="63"/>
      <c r="I13" s="60"/>
      <c r="J13" s="60"/>
      <c r="K13" s="64"/>
      <c r="L13" s="64"/>
      <c r="M13" s="64"/>
      <c r="N13" s="65"/>
      <c r="O13" s="58" t="s">
        <v>71</v>
      </c>
      <c r="P13" s="62"/>
      <c r="Q13" s="66" t="s">
        <v>73</v>
      </c>
    </row>
    <row r="14" spans="1:17" ht="13.5">
      <c r="A14" s="67"/>
      <c r="B14" s="57"/>
      <c r="C14" s="57"/>
      <c r="D14" s="57"/>
      <c r="E14" s="57"/>
      <c r="F14" s="57"/>
      <c r="G14" s="57"/>
      <c r="H14" s="57"/>
      <c r="I14" s="68"/>
      <c r="J14" s="68"/>
      <c r="K14" s="57"/>
      <c r="L14" s="57"/>
      <c r="M14" s="57"/>
      <c r="N14" s="57"/>
      <c r="O14" s="69">
        <f>SUMIF(O2:O13,"Y",N2:N13)</f>
        <v>188355</v>
      </c>
      <c r="P14" s="57"/>
      <c r="Q14" s="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Sheet1</vt:lpstr>
      <vt:lpstr>RTR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2017-09-05T09:41:13Z</cp:lastPrinted>
  <dcterms:created xsi:type="dcterms:W3CDTF">2015-09-25T09:25:31Z</dcterms:created>
  <dcterms:modified xsi:type="dcterms:W3CDTF">2019-02-14T08:09:35Z</dcterms:modified>
</cp:coreProperties>
</file>