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3"/>
  </bookViews>
  <sheets>
    <sheet name="Eligibility" sheetId="1" r:id="rId1"/>
    <sheet name="Sheet1" sheetId="5" state="hidden" r:id="rId2"/>
    <sheet name="RTR" sheetId="6" r:id="rId3"/>
    <sheet name="GTO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3" i="6"/>
  <c r="O10"/>
  <c r="F23" i="1" s="1"/>
  <c r="M5" i="6"/>
  <c r="G5"/>
  <c r="M4"/>
  <c r="G4"/>
  <c r="M3"/>
  <c r="M2"/>
  <c r="G2"/>
  <c r="D11" i="1"/>
  <c r="D12"/>
  <c r="D13"/>
  <c r="D14"/>
  <c r="D15"/>
  <c r="D17"/>
  <c r="D18"/>
  <c r="D19"/>
  <c r="D20"/>
  <c r="F12"/>
  <c r="D3"/>
  <c r="D4"/>
  <c r="D5"/>
  <c r="D6"/>
  <c r="D7"/>
  <c r="D8"/>
  <c r="D9"/>
  <c r="C8"/>
  <c r="B8"/>
  <c r="G19" i="7"/>
  <c r="F19"/>
  <c r="E19"/>
  <c r="G11"/>
  <c r="G12" s="1"/>
  <c r="G14" s="1"/>
  <c r="G16" s="1"/>
  <c r="G20" s="1"/>
  <c r="F11"/>
  <c r="F12" s="1"/>
  <c r="F14" s="1"/>
  <c r="F16" s="1"/>
  <c r="F20" s="1"/>
  <c r="E11"/>
  <c r="E12" s="1"/>
  <c r="E14" s="1"/>
  <c r="E16" s="1"/>
  <c r="E20" s="1"/>
  <c r="D11"/>
  <c r="D12" s="1"/>
  <c r="D14" s="1"/>
  <c r="D16" s="1"/>
  <c r="D20" s="1"/>
  <c r="F17" i="1" l="1"/>
  <c r="F18"/>
  <c r="F20"/>
  <c r="F19"/>
  <c r="F11"/>
  <c r="F14"/>
  <c r="F13"/>
  <c r="F7"/>
  <c r="F15"/>
  <c r="F4"/>
  <c r="F9"/>
  <c r="F3"/>
  <c r="F28"/>
  <c r="F6" i="5"/>
  <c r="F7"/>
  <c r="F13" s="1"/>
  <c r="F8"/>
  <c r="F9"/>
  <c r="F10"/>
  <c r="F11"/>
  <c r="F12"/>
  <c r="E13"/>
  <c r="F5" i="1" l="1"/>
  <c r="F8"/>
  <c r="F21" l="1"/>
  <c r="F22" s="1"/>
  <c r="F25" l="1"/>
  <c r="F29" s="1"/>
</calcChain>
</file>

<file path=xl/sharedStrings.xml><?xml version="1.0" encoding="utf-8"?>
<sst xmlns="http://schemas.openxmlformats.org/spreadsheetml/2006/main" count="132" uniqueCount="93">
  <si>
    <t xml:space="preserve">FINANCIAL YEAR </t>
  </si>
  <si>
    <t xml:space="preserve">Application No.    </t>
  </si>
  <si>
    <t xml:space="preserve">TOP UP </t>
  </si>
  <si>
    <t>Eligibility</t>
  </si>
  <si>
    <t>Sr. No.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</si>
  <si>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</si>
  <si>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</si>
  <si>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</si>
  <si>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</si>
  <si>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</si>
  <si>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</si>
  <si>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</si>
  <si>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</si>
  <si>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</si>
  <si>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</si>
  <si>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</si>
  <si>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</si>
  <si>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</si>
  <si>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</si>
  <si>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</si>
  <si>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</si>
  <si>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</si>
  <si>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</si>
  <si>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</si>
  <si>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</si>
  <si>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</si>
  <si>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</si>
  <si>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</si>
  <si>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</si>
  <si>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</si>
  <si>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</si>
  <si>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</si>
  <si>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</si>
  <si>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</si>
  <si>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</si>
  <si>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</si>
  <si>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</si>
  <si>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</si>
  <si>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</si>
  <si>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</si>
  <si>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</si>
  <si>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</si>
  <si>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</si>
  <si>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Income From Other Sources</t>
  </si>
  <si>
    <t>Laxmi Trading Co.</t>
  </si>
  <si>
    <t>Laxmi Trading Co. (Prop. Kamlesh Kumar)</t>
  </si>
  <si>
    <t>2017-18</t>
  </si>
  <si>
    <t>Deepak Jindal</t>
  </si>
  <si>
    <t>Income From House Property</t>
  </si>
  <si>
    <t>Income From Salary</t>
  </si>
  <si>
    <t>Parav Jindal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</si>
  <si>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</si>
  <si>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</si>
  <si>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</si>
  <si>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</si>
  <si>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</si>
  <si>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</si>
  <si>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</si>
  <si>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</si>
  <si>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</si>
  <si>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</si>
  <si>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</si>
  <si>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</si>
  <si>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</si>
  <si>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EMI Considered</t>
  </si>
  <si>
    <t>y</t>
  </si>
  <si>
    <t>Applicant 2</t>
  </si>
  <si>
    <t>Applicant 3</t>
  </si>
  <si>
    <t>Applicant 4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</si>
  <si>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</si>
  <si>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</si>
  <si>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</si>
  <si>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</si>
  <si>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</si>
  <si>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</si>
  <si>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</si>
  <si>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</si>
  <si>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</si>
  <si>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</si>
  <si>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</si>
  <si>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</si>
  <si>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</si>
  <si>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2018-19</t>
  </si>
  <si>
    <t>Income From Business (Commision Income From Laxmi Trading)</t>
  </si>
  <si>
    <t>Businee Income U/s 44AD</t>
  </si>
  <si>
    <t>IDFC First Bank</t>
  </si>
  <si>
    <t>Lap</t>
  </si>
  <si>
    <t>n</t>
  </si>
  <si>
    <t>Kamlesh Kumar</t>
  </si>
  <si>
    <t>IDBI Bank</t>
  </si>
  <si>
    <t>Home Loan</t>
  </si>
  <si>
    <t>CC Limit</t>
  </si>
  <si>
    <t>Foir (60%)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</si>
</sst>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  <numFmt numFmtId="169" formatCode="dd\ mmm\ yy"/>
  </numFmts>
  <fonts count="19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sz val="10.5"/>
      <name val="Zurich BT"/>
      <family val="2"/>
    </font>
    <font>
      <b/>
      <sz val="10.5"/>
      <name val="Zurich BT"/>
      <family val="2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0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2" borderId="0" xfId="3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4" borderId="1" xfId="1" applyNumberFormat="1" applyFont="1" applyFill="1" applyBorder="1" applyAlignment="1" applyProtection="1">
      <alignment horizontal="center" vertical="center" wrapText="1"/>
    </xf>
    <xf numFmtId="9" fontId="8" fillId="4" borderId="1" xfId="1" applyNumberFormat="1" applyFont="1" applyFill="1" applyBorder="1" applyAlignment="1" applyProtection="1">
      <alignment horizontal="center" vertical="center" wrapText="1"/>
    </xf>
    <xf numFmtId="165" fontId="9" fillId="2" borderId="1" xfId="1" applyNumberFormat="1" applyFont="1" applyFill="1" applyBorder="1" applyAlignment="1" applyProtection="1">
      <alignment horizontal="left" vertical="center" wrapText="1"/>
    </xf>
    <xf numFmtId="166" fontId="9" fillId="2" borderId="1" xfId="1" applyNumberFormat="1" applyFont="1" applyFill="1" applyBorder="1" applyAlignment="1" applyProtection="1">
      <alignment horizontal="center" vertical="center"/>
    </xf>
    <xf numFmtId="166" fontId="9" fillId="0" borderId="1" xfId="1" applyNumberFormat="1" applyFont="1" applyFill="1" applyBorder="1" applyAlignment="1" applyProtection="1">
      <alignment horizontal="center" vertical="center"/>
    </xf>
    <xf numFmtId="165" fontId="9" fillId="2" borderId="1" xfId="1" applyNumberFormat="1" applyFont="1" applyFill="1" applyBorder="1" applyAlignment="1" applyProtection="1">
      <alignment horizontal="center" vertical="top"/>
    </xf>
    <xf numFmtId="9" fontId="9" fillId="2" borderId="1" xfId="1" applyNumberFormat="1" applyFont="1" applyFill="1" applyBorder="1" applyAlignment="1" applyProtection="1">
      <alignment horizontal="center" vertical="top"/>
    </xf>
    <xf numFmtId="0" fontId="9" fillId="2" borderId="0" xfId="3" applyFont="1" applyFill="1" applyBorder="1" applyAlignment="1">
      <alignment horizontal="center" vertical="center" wrapText="1"/>
    </xf>
    <xf numFmtId="164" fontId="8" fillId="4" borderId="1" xfId="1" applyFont="1" applyFill="1" applyBorder="1" applyAlignment="1" applyProtection="1">
      <alignment vertical="top" wrapText="1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5" applyNumberFormat="1" applyFont="1" applyFill="1" applyBorder="1" applyAlignment="1" applyProtection="1">
      <alignment horizontal="center" vertical="top"/>
    </xf>
    <xf numFmtId="164" fontId="9" fillId="4" borderId="1" xfId="5" applyNumberFormat="1" applyFont="1" applyFill="1" applyBorder="1" applyAlignment="1" applyProtection="1">
      <alignment horizontal="center" vertical="top"/>
    </xf>
    <xf numFmtId="0" fontId="10" fillId="3" borderId="1" xfId="0" applyFont="1" applyFill="1" applyBorder="1" applyAlignment="1">
      <alignment horizontal="center" vertical="center" wrapText="1"/>
    </xf>
    <xf numFmtId="168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9" fontId="12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8" fontId="11" fillId="0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 applyProtection="1">
      <alignment vertical="center" wrapText="1"/>
    </xf>
    <xf numFmtId="2" fontId="14" fillId="7" borderId="5" xfId="0" applyNumberFormat="1" applyFont="1" applyFill="1" applyBorder="1" applyAlignment="1" applyProtection="1">
      <alignment horizontal="center" vertical="center" wrapText="1"/>
    </xf>
    <xf numFmtId="0" fontId="14" fillId="8" borderId="5" xfId="0" applyNumberFormat="1" applyFont="1" applyFill="1" applyBorder="1" applyAlignment="1" applyProtection="1">
      <alignment vertical="center" wrapText="1"/>
    </xf>
    <xf numFmtId="2" fontId="14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5" xfId="0" applyNumberFormat="1" applyFont="1" applyFill="1" applyBorder="1" applyAlignment="1" applyProtection="1">
      <alignment vertical="center" wrapText="1"/>
    </xf>
    <xf numFmtId="2" fontId="15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16" fillId="0" borderId="5" xfId="0" applyNumberFormat="1" applyFont="1" applyFill="1" applyBorder="1" applyAlignment="1" applyProtection="1">
      <alignment vertical="center" wrapText="1"/>
    </xf>
    <xf numFmtId="2" fontId="16" fillId="0" borderId="5" xfId="0" applyNumberFormat="1" applyFont="1" applyFill="1" applyBorder="1" applyAlignment="1" applyProtection="1">
      <alignment horizontal="right" vertical="center" wrapText="1"/>
      <protection hidden="1"/>
    </xf>
    <xf numFmtId="0" fontId="17" fillId="0" borderId="5" xfId="0" applyNumberFormat="1" applyFont="1" applyFill="1" applyBorder="1" applyAlignment="1" applyProtection="1">
      <alignment vertical="center" wrapText="1"/>
    </xf>
    <xf numFmtId="2" fontId="17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15" fillId="0" borderId="5" xfId="0" applyFont="1" applyBorder="1" applyAlignment="1" applyProtection="1">
      <alignment vertical="center" wrapText="1"/>
    </xf>
    <xf numFmtId="0" fontId="18" fillId="7" borderId="5" xfId="0" applyNumberFormat="1" applyFont="1" applyFill="1" applyBorder="1" applyAlignment="1" applyProtection="1">
      <alignment vertical="center" wrapText="1"/>
    </xf>
    <xf numFmtId="2" fontId="18" fillId="7" borderId="5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1" xfId="0" applyNumberFormat="1" applyFont="1" applyFill="1" applyBorder="1" applyAlignment="1">
      <alignment horizontal="center" vertical="center" wrapText="1"/>
    </xf>
    <xf numFmtId="169" fontId="12" fillId="9" borderId="1" xfId="0" applyNumberFormat="1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2" fontId="12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1" fontId="12" fillId="1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/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4" borderId="2" xfId="0" applyNumberFormat="1" applyFont="1" applyFill="1" applyBorder="1"/>
    <xf numFmtId="0" fontId="9" fillId="4" borderId="3" xfId="0" applyNumberFormat="1" applyFont="1" applyFill="1" applyBorder="1"/>
    <xf numFmtId="0" fontId="9" fillId="4" borderId="4" xfId="0" applyNumberFormat="1" applyFont="1" applyFill="1" applyBorder="1"/>
    <xf numFmtId="0" fontId="9" fillId="0" borderId="2" xfId="0" applyNumberFormat="1" applyFont="1" applyFill="1" applyBorder="1"/>
    <xf numFmtId="0" fontId="9" fillId="0" borderId="3" xfId="0" applyNumberFormat="1" applyFont="1" applyFill="1" applyBorder="1"/>
    <xf numFmtId="0" fontId="9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>
      <alignment vertical="top" wrapText="1"/>
    </xf>
    <xf numFmtId="0" fontId="9" fillId="0" borderId="1" xfId="4" applyFont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7"/>
  <sheetViews>
    <sheetView zoomScale="130" zoomScaleNormal="130" workbookViewId="0">
      <selection activeCell="F25" sqref="F25"/>
    </sheetView>
  </sheetViews>
  <sheetFormatPr defaultColWidth="31.28515625" defaultRowHeight="12"/>
  <cols>
    <col min="1" max="1" width="38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710937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16384" width="31.28515625" style="24"/>
  </cols>
  <sheetData>
    <row r="1" spans="1:6" ht="26.85" customHeight="1">
      <c r="A1" s="20" t="s">
        <v>44</v>
      </c>
      <c r="B1" s="76" t="s">
        <v>0</v>
      </c>
      <c r="C1" s="76"/>
      <c r="D1" s="20" t="s">
        <v>1</v>
      </c>
      <c r="E1" s="20"/>
      <c r="F1" s="20" t="s">
        <v>2</v>
      </c>
    </row>
    <row r="2" spans="1:6">
      <c r="A2" s="25" t="s">
        <v>45</v>
      </c>
      <c r="B2" s="26" t="s">
        <v>82</v>
      </c>
      <c r="C2" s="26" t="s">
        <v>46</v>
      </c>
      <c r="D2" s="26" t="s">
        <v>27</v>
      </c>
      <c r="E2" s="27" t="s">
        <v>3</v>
      </c>
      <c r="F2" s="26" t="s">
        <v>28</v>
      </c>
    </row>
    <row r="3" spans="1:6">
      <c r="A3" s="28" t="s">
        <v>40</v>
      </c>
      <c r="B3" s="29">
        <v>1369066.38</v>
      </c>
      <c r="C3" s="30">
        <v>1154016.79</v>
      </c>
      <c r="D3" s="31">
        <f t="shared" ref="D3:D9" si="0">AVERAGE(B3:C3)</f>
        <v>1261541.585</v>
      </c>
      <c r="E3" s="32">
        <v>1</v>
      </c>
      <c r="F3" s="31">
        <f t="shared" ref="F3:F9" si="1">E3*D3</f>
        <v>1261541.585</v>
      </c>
    </row>
    <row r="4" spans="1:6">
      <c r="A4" s="28" t="s">
        <v>41</v>
      </c>
      <c r="B4" s="29">
        <v>558578.36</v>
      </c>
      <c r="C4" s="30">
        <v>630643</v>
      </c>
      <c r="D4" s="31">
        <f t="shared" si="0"/>
        <v>594610.67999999993</v>
      </c>
      <c r="E4" s="32">
        <v>1</v>
      </c>
      <c r="F4" s="31">
        <f t="shared" si="1"/>
        <v>594610.67999999993</v>
      </c>
    </row>
    <row r="5" spans="1:6">
      <c r="A5" s="28" t="s">
        <v>42</v>
      </c>
      <c r="B5" s="29">
        <v>1335799.3400000001</v>
      </c>
      <c r="C5" s="30">
        <v>839931</v>
      </c>
      <c r="D5" s="31">
        <f t="shared" si="0"/>
        <v>1087865.17</v>
      </c>
      <c r="E5" s="32">
        <v>0</v>
      </c>
      <c r="F5" s="31">
        <f t="shared" si="1"/>
        <v>0</v>
      </c>
    </row>
    <row r="6" spans="1:6">
      <c r="A6" s="28" t="s">
        <v>48</v>
      </c>
      <c r="B6" s="29">
        <v>81025</v>
      </c>
      <c r="C6" s="30">
        <v>-30000</v>
      </c>
      <c r="D6" s="31">
        <f t="shared" si="0"/>
        <v>25512.5</v>
      </c>
      <c r="E6" s="32">
        <v>0</v>
      </c>
      <c r="F6" s="31"/>
    </row>
    <row r="7" spans="1:6">
      <c r="A7" s="28" t="s">
        <v>43</v>
      </c>
      <c r="B7" s="29">
        <v>41879</v>
      </c>
      <c r="C7" s="30">
        <v>41387</v>
      </c>
      <c r="D7" s="31">
        <f t="shared" si="0"/>
        <v>41633</v>
      </c>
      <c r="E7" s="32">
        <v>0.5</v>
      </c>
      <c r="F7" s="31">
        <f t="shared" si="1"/>
        <v>20816.5</v>
      </c>
    </row>
    <row r="8" spans="1:6">
      <c r="A8" s="28" t="s">
        <v>30</v>
      </c>
      <c r="B8" s="33">
        <f>445060+180027+123307+124223+138025+415200+40310+445060+445060</f>
        <v>2356272</v>
      </c>
      <c r="C8" s="29">
        <f>382560+414605+98254+101851+105264+379200+10219+382458+382519</f>
        <v>2256930</v>
      </c>
      <c r="D8" s="31">
        <f t="shared" si="0"/>
        <v>2306601</v>
      </c>
      <c r="E8" s="32">
        <v>1</v>
      </c>
      <c r="F8" s="31">
        <f t="shared" si="1"/>
        <v>2306601</v>
      </c>
    </row>
    <row r="9" spans="1:6">
      <c r="A9" s="28" t="s">
        <v>29</v>
      </c>
      <c r="B9" s="29">
        <v>-159178</v>
      </c>
      <c r="C9" s="29">
        <v>-118277</v>
      </c>
      <c r="D9" s="31">
        <f t="shared" si="0"/>
        <v>-138727.5</v>
      </c>
      <c r="E9" s="32">
        <v>1</v>
      </c>
      <c r="F9" s="31">
        <f t="shared" si="1"/>
        <v>-138727.5</v>
      </c>
    </row>
    <row r="10" spans="1:6">
      <c r="A10" s="25" t="s">
        <v>47</v>
      </c>
      <c r="B10" s="26" t="s">
        <v>82</v>
      </c>
      <c r="C10" s="26" t="s">
        <v>46</v>
      </c>
      <c r="D10" s="26" t="s">
        <v>27</v>
      </c>
      <c r="E10" s="27" t="s">
        <v>3</v>
      </c>
      <c r="F10" s="26" t="s">
        <v>28</v>
      </c>
    </row>
    <row r="11" spans="1:6">
      <c r="A11" s="28" t="s">
        <v>49</v>
      </c>
      <c r="B11" s="31">
        <v>0</v>
      </c>
      <c r="C11" s="29">
        <v>382560</v>
      </c>
      <c r="D11" s="31">
        <f>AVERAGE(B11:C11)</f>
        <v>191280</v>
      </c>
      <c r="E11" s="32">
        <v>0</v>
      </c>
      <c r="F11" s="31">
        <f>E11*D11</f>
        <v>0</v>
      </c>
    </row>
    <row r="12" spans="1:6">
      <c r="A12" s="28" t="s">
        <v>43</v>
      </c>
      <c r="B12" s="31">
        <v>0</v>
      </c>
      <c r="C12" s="29">
        <v>129400</v>
      </c>
      <c r="D12" s="31">
        <f>AVERAGE(B12:C12)</f>
        <v>64700</v>
      </c>
      <c r="E12" s="32">
        <v>0.5</v>
      </c>
      <c r="F12" s="31">
        <f>E12*D12</f>
        <v>32350</v>
      </c>
    </row>
    <row r="13" spans="1:6">
      <c r="A13" s="28" t="s">
        <v>48</v>
      </c>
      <c r="B13" s="31">
        <v>0</v>
      </c>
      <c r="C13" s="29">
        <v>265440</v>
      </c>
      <c r="D13" s="31">
        <f>AVERAGE(B13:C13)</f>
        <v>132720</v>
      </c>
      <c r="E13" s="32">
        <v>0.5</v>
      </c>
      <c r="F13" s="31">
        <f>E13*D13</f>
        <v>66360</v>
      </c>
    </row>
    <row r="14" spans="1:6" ht="24">
      <c r="A14" s="28" t="s">
        <v>83</v>
      </c>
      <c r="B14" s="31">
        <v>0</v>
      </c>
      <c r="C14" s="29">
        <v>414605</v>
      </c>
      <c r="D14" s="31">
        <f>AVERAGE(B14:C14)</f>
        <v>207302.5</v>
      </c>
      <c r="E14" s="32">
        <v>0.5</v>
      </c>
      <c r="F14" s="31">
        <f>E14*D14</f>
        <v>103651.25</v>
      </c>
    </row>
    <row r="15" spans="1:6">
      <c r="A15" s="28" t="s">
        <v>29</v>
      </c>
      <c r="B15" s="31">
        <v>0</v>
      </c>
      <c r="C15" s="29">
        <v>-120704</v>
      </c>
      <c r="D15" s="31">
        <f>AVERAGE(B15:C15)</f>
        <v>-60352</v>
      </c>
      <c r="E15" s="32">
        <v>1</v>
      </c>
      <c r="F15" s="31">
        <f>E15*D15</f>
        <v>-60352</v>
      </c>
    </row>
    <row r="16" spans="1:6">
      <c r="A16" s="25" t="s">
        <v>50</v>
      </c>
      <c r="B16" s="26" t="s">
        <v>82</v>
      </c>
      <c r="C16" s="26" t="s">
        <v>46</v>
      </c>
      <c r="D16" s="26" t="s">
        <v>27</v>
      </c>
      <c r="E16" s="27" t="s">
        <v>3</v>
      </c>
      <c r="F16" s="26" t="s">
        <v>28</v>
      </c>
    </row>
    <row r="17" spans="1:6">
      <c r="A17" s="28" t="s">
        <v>49</v>
      </c>
      <c r="B17" s="31">
        <v>445060</v>
      </c>
      <c r="C17" s="29">
        <v>382560</v>
      </c>
      <c r="D17" s="31">
        <f>AVERAGE(B17:C17)</f>
        <v>413810</v>
      </c>
      <c r="E17" s="32">
        <v>0</v>
      </c>
      <c r="F17" s="31">
        <f>E17*D17</f>
        <v>0</v>
      </c>
    </row>
    <row r="18" spans="1:6">
      <c r="A18" s="28" t="s">
        <v>84</v>
      </c>
      <c r="B18" s="31">
        <v>110870</v>
      </c>
      <c r="C18" s="29">
        <v>96410</v>
      </c>
      <c r="D18" s="31">
        <f>AVERAGE(B18:C18)</f>
        <v>103640</v>
      </c>
      <c r="E18" s="32">
        <v>0.5</v>
      </c>
      <c r="F18" s="31">
        <f>E18*D18</f>
        <v>51820</v>
      </c>
    </row>
    <row r="19" spans="1:6">
      <c r="A19" s="28" t="s">
        <v>43</v>
      </c>
      <c r="B19" s="31">
        <v>41404</v>
      </c>
      <c r="C19" s="29">
        <v>11158</v>
      </c>
      <c r="D19" s="31">
        <f>AVERAGE(B19:C19)</f>
        <v>26281</v>
      </c>
      <c r="E19" s="32">
        <v>0.5</v>
      </c>
      <c r="F19" s="31">
        <f>E19*D19</f>
        <v>13140.5</v>
      </c>
    </row>
    <row r="20" spans="1:6">
      <c r="A20" s="28" t="s">
        <v>29</v>
      </c>
      <c r="B20" s="31">
        <v>-23731</v>
      </c>
      <c r="C20" s="29">
        <v>-2019</v>
      </c>
      <c r="D20" s="31">
        <f>AVERAGE(B20:C20)</f>
        <v>-12875</v>
      </c>
      <c r="E20" s="32">
        <v>1</v>
      </c>
      <c r="F20" s="31">
        <f>E20*D20</f>
        <v>-12875</v>
      </c>
    </row>
    <row r="21" spans="1:6" ht="15.4" customHeight="1">
      <c r="A21" s="34" t="s">
        <v>31</v>
      </c>
      <c r="B21" s="77"/>
      <c r="C21" s="78"/>
      <c r="D21" s="78"/>
      <c r="E21" s="79"/>
      <c r="F21" s="35">
        <f>+SUM(F3:F20)</f>
        <v>4238937.0149999997</v>
      </c>
    </row>
    <row r="22" spans="1:6" ht="16.350000000000001" customHeight="1">
      <c r="A22" s="36" t="s">
        <v>32</v>
      </c>
      <c r="B22" s="80"/>
      <c r="C22" s="81"/>
      <c r="D22" s="81"/>
      <c r="E22" s="82"/>
      <c r="F22" s="35">
        <f>F21/12</f>
        <v>353244.75124999997</v>
      </c>
    </row>
    <row r="23" spans="1:6">
      <c r="A23" s="36" t="s">
        <v>33</v>
      </c>
      <c r="B23" s="80"/>
      <c r="C23" s="81"/>
      <c r="D23" s="81"/>
      <c r="E23" s="82"/>
      <c r="F23" s="31">
        <f>RTR!O10</f>
        <v>291692</v>
      </c>
    </row>
    <row r="24" spans="1:6" ht="16.350000000000001" customHeight="1">
      <c r="A24" s="37" t="s">
        <v>34</v>
      </c>
      <c r="B24" s="83"/>
      <c r="C24" s="84"/>
      <c r="D24" s="84"/>
      <c r="E24" s="85"/>
      <c r="F24" s="38">
        <v>1</v>
      </c>
    </row>
    <row r="25" spans="1:6" ht="16.350000000000001" customHeight="1">
      <c r="A25" s="36" t="s">
        <v>35</v>
      </c>
      <c r="B25" s="75"/>
      <c r="C25" s="75"/>
      <c r="D25" s="75"/>
      <c r="E25" s="75"/>
      <c r="F25" s="39">
        <f>(F22*F24)-F23</f>
        <v>61552.751249999972</v>
      </c>
    </row>
    <row r="26" spans="1:6" ht="16.350000000000001" customHeight="1">
      <c r="A26" s="36" t="s">
        <v>36</v>
      </c>
      <c r="B26" s="75"/>
      <c r="C26" s="75"/>
      <c r="D26" s="75"/>
      <c r="E26" s="75"/>
      <c r="F26" s="40">
        <v>180</v>
      </c>
    </row>
    <row r="27" spans="1:6" ht="12.75" customHeight="1">
      <c r="A27" s="36" t="s">
        <v>37</v>
      </c>
      <c r="B27" s="75"/>
      <c r="C27" s="75"/>
      <c r="D27" s="75"/>
      <c r="E27" s="75"/>
      <c r="F27" s="38">
        <v>0.10249999999999999</v>
      </c>
    </row>
    <row r="28" spans="1:6">
      <c r="A28" s="36" t="s">
        <v>38</v>
      </c>
      <c r="B28" s="75"/>
      <c r="C28" s="75"/>
      <c r="D28" s="75"/>
      <c r="E28" s="75"/>
      <c r="F28" s="41">
        <f>PMT(F27/12,F26,-100000)</f>
        <v>1089.9509178041776</v>
      </c>
    </row>
    <row r="29" spans="1:6">
      <c r="A29" s="36" t="s">
        <v>39</v>
      </c>
      <c r="B29" s="75"/>
      <c r="C29" s="75"/>
      <c r="D29" s="75"/>
      <c r="E29" s="75"/>
      <c r="F29" s="42">
        <f>F25/F28</f>
        <v>56.472956941955289</v>
      </c>
    </row>
    <row r="30" spans="1:6" ht="15.4" customHeight="1">
      <c r="A30" s="88"/>
      <c r="B30" s="88"/>
      <c r="C30" s="88"/>
      <c r="D30" s="88"/>
      <c r="E30" s="88"/>
      <c r="F30" s="88"/>
    </row>
    <row r="31" spans="1:6">
      <c r="A31" s="88"/>
      <c r="B31" s="88"/>
      <c r="C31" s="88"/>
      <c r="D31" s="88"/>
      <c r="E31" s="88"/>
      <c r="F31" s="88"/>
    </row>
    <row r="32" spans="1:6" ht="15.4" customHeight="1">
      <c r="A32" s="88"/>
      <c r="B32" s="88"/>
      <c r="C32" s="88"/>
      <c r="D32" s="88"/>
      <c r="E32" s="88"/>
      <c r="F32" s="88"/>
    </row>
    <row r="33" spans="1:6">
      <c r="A33" s="88"/>
      <c r="B33" s="88"/>
      <c r="C33" s="88"/>
      <c r="D33" s="88"/>
      <c r="E33" s="88"/>
      <c r="F33" s="88"/>
    </row>
    <row r="34" spans="1:6">
      <c r="A34" s="88"/>
      <c r="B34" s="88"/>
      <c r="C34" s="88"/>
      <c r="D34" s="88"/>
      <c r="E34" s="88"/>
      <c r="F34" s="88"/>
    </row>
    <row r="35" spans="1:6">
      <c r="A35" s="88"/>
      <c r="B35" s="88"/>
      <c r="C35" s="88"/>
      <c r="D35" s="88"/>
      <c r="E35" s="88"/>
      <c r="F35" s="88"/>
    </row>
    <row r="36" spans="1:6">
      <c r="A36" s="87"/>
      <c r="B36" s="87"/>
      <c r="C36" s="87"/>
      <c r="D36" s="87"/>
      <c r="E36" s="87"/>
      <c r="F36" s="87"/>
    </row>
    <row r="37" spans="1:6">
      <c r="A37" s="86"/>
      <c r="B37" s="86"/>
      <c r="C37" s="86"/>
      <c r="D37" s="86"/>
      <c r="E37" s="86"/>
      <c r="F37" s="86"/>
    </row>
  </sheetData>
  <sheetProtection selectLockedCells="1" selectUnlockedCells="1"/>
  <mergeCells count="18">
    <mergeCell ref="A37:F37"/>
    <mergeCell ref="A36:F36"/>
    <mergeCell ref="A30:F30"/>
    <mergeCell ref="A31:F31"/>
    <mergeCell ref="A32:F32"/>
    <mergeCell ref="A33:F33"/>
    <mergeCell ref="A34:F34"/>
    <mergeCell ref="A35:F35"/>
    <mergeCell ref="B1:C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9" t="s">
        <v>5</v>
      </c>
      <c r="B1" s="89"/>
      <c r="C1" s="2"/>
    </row>
    <row r="2" spans="1:6" ht="14.25" customHeight="1">
      <c r="A2" s="89" t="s">
        <v>6</v>
      </c>
      <c r="B2" s="89"/>
      <c r="C2" s="2"/>
    </row>
    <row r="5" spans="1:6" ht="30">
      <c r="A5" s="3" t="s">
        <v>4</v>
      </c>
      <c r="B5" s="4" t="s">
        <v>7</v>
      </c>
      <c r="C5" s="4" t="s">
        <v>8</v>
      </c>
      <c r="D5" s="5" t="s">
        <v>9</v>
      </c>
      <c r="E5" s="1" t="s">
        <v>10</v>
      </c>
      <c r="F5" s="1" t="s">
        <v>11</v>
      </c>
    </row>
    <row r="6" spans="1:6" ht="42.75">
      <c r="A6" s="6">
        <v>1</v>
      </c>
      <c r="B6" s="7" t="s">
        <v>12</v>
      </c>
      <c r="C6" s="8" t="s">
        <v>13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14</v>
      </c>
      <c r="C7" s="8" t="s">
        <v>15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16</v>
      </c>
      <c r="C8" s="8" t="s">
        <v>17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18</v>
      </c>
      <c r="C9" s="12" t="s">
        <v>19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20</v>
      </c>
      <c r="C10" s="8" t="s">
        <v>21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22</v>
      </c>
      <c r="C11" s="14" t="s">
        <v>23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24</v>
      </c>
      <c r="C12" s="15" t="s">
        <v>25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topLeftCell="C1" workbookViewId="0">
      <selection activeCell="P8" sqref="P8"/>
    </sheetView>
  </sheetViews>
  <sheetFormatPr defaultRowHeight="12.75"/>
  <cols>
    <col min="2" max="2" width="18.7109375" customWidth="1"/>
    <col min="3" max="3" width="20.140625" customWidth="1"/>
    <col min="4" max="4" width="15.5703125" customWidth="1"/>
    <col min="5" max="5" width="11.42578125" customWidth="1"/>
    <col min="6" max="6" width="13.140625" customWidth="1"/>
    <col min="7" max="7" width="11.28515625" customWidth="1"/>
    <col min="8" max="8" width="12.7109375" customWidth="1"/>
    <col min="9" max="9" width="11.28515625" customWidth="1"/>
    <col min="10" max="10" width="16.28515625" customWidth="1"/>
    <col min="11" max="11" width="8.140625" customWidth="1"/>
  </cols>
  <sheetData>
    <row r="1" spans="1:15" ht="54">
      <c r="A1" s="43" t="s">
        <v>4</v>
      </c>
      <c r="B1" s="43" t="s">
        <v>51</v>
      </c>
      <c r="C1" s="43" t="s">
        <v>52</v>
      </c>
      <c r="D1" s="43" t="s">
        <v>53</v>
      </c>
      <c r="E1" s="43" t="s">
        <v>54</v>
      </c>
      <c r="F1" s="43" t="s">
        <v>55</v>
      </c>
      <c r="G1" s="43" t="s">
        <v>56</v>
      </c>
      <c r="H1" s="43" t="s">
        <v>57</v>
      </c>
      <c r="I1" s="44" t="s">
        <v>58</v>
      </c>
      <c r="J1" s="44" t="s">
        <v>59</v>
      </c>
      <c r="K1" s="43" t="s">
        <v>60</v>
      </c>
      <c r="L1" s="43" t="s">
        <v>61</v>
      </c>
      <c r="M1" s="43" t="s">
        <v>62</v>
      </c>
      <c r="N1" s="43" t="s">
        <v>63</v>
      </c>
      <c r="O1" s="43" t="s">
        <v>64</v>
      </c>
    </row>
    <row r="2" spans="1:15" ht="13.5">
      <c r="A2" s="45">
        <v>1</v>
      </c>
      <c r="B2" s="46">
        <v>22101562</v>
      </c>
      <c r="C2" s="45" t="s">
        <v>44</v>
      </c>
      <c r="D2" s="45" t="s">
        <v>85</v>
      </c>
      <c r="E2" s="46" t="s">
        <v>86</v>
      </c>
      <c r="F2" s="47">
        <v>7700000</v>
      </c>
      <c r="G2" s="47">
        <f>7700000-7645124.85</f>
        <v>54875.150000000373</v>
      </c>
      <c r="H2" s="47">
        <v>7645124.8499999996</v>
      </c>
      <c r="I2" s="48">
        <v>43679</v>
      </c>
      <c r="J2" s="48">
        <v>49005</v>
      </c>
      <c r="K2" s="46">
        <v>180</v>
      </c>
      <c r="L2" s="46">
        <v>3</v>
      </c>
      <c r="M2" s="46">
        <f>180-3</f>
        <v>177</v>
      </c>
      <c r="N2" s="46">
        <v>87108</v>
      </c>
      <c r="O2" s="46" t="s">
        <v>65</v>
      </c>
    </row>
    <row r="3" spans="1:15" ht="13.5">
      <c r="A3" s="45">
        <v>2</v>
      </c>
      <c r="B3" s="46">
        <v>20223789</v>
      </c>
      <c r="C3" s="45" t="s">
        <v>44</v>
      </c>
      <c r="D3" s="45" t="s">
        <v>85</v>
      </c>
      <c r="E3" s="46" t="s">
        <v>86</v>
      </c>
      <c r="F3" s="47">
        <v>7800000</v>
      </c>
      <c r="G3" s="47">
        <f>7800000-7667909.6</f>
        <v>132090.40000000037</v>
      </c>
      <c r="H3" s="47">
        <v>7667909.5999999996</v>
      </c>
      <c r="I3" s="48">
        <v>43557</v>
      </c>
      <c r="J3" s="48">
        <v>49005</v>
      </c>
      <c r="K3" s="46">
        <v>180</v>
      </c>
      <c r="L3" s="46">
        <v>7</v>
      </c>
      <c r="M3" s="46">
        <f>180-7</f>
        <v>173</v>
      </c>
      <c r="N3" s="46">
        <v>85017</v>
      </c>
      <c r="O3" s="46" t="s">
        <v>65</v>
      </c>
    </row>
    <row r="4" spans="1:15" ht="13.5">
      <c r="A4" s="45">
        <v>3</v>
      </c>
      <c r="B4" s="46">
        <v>11574056</v>
      </c>
      <c r="C4" s="45" t="s">
        <v>44</v>
      </c>
      <c r="D4" s="45" t="s">
        <v>85</v>
      </c>
      <c r="E4" s="46" t="s">
        <v>86</v>
      </c>
      <c r="F4" s="47">
        <v>15200000</v>
      </c>
      <c r="G4" s="47">
        <f>15200000-14624332.84</f>
        <v>575667.16000000015</v>
      </c>
      <c r="H4" s="47">
        <v>14624332.84</v>
      </c>
      <c r="I4" s="48">
        <v>42983</v>
      </c>
      <c r="J4" s="48">
        <v>48339</v>
      </c>
      <c r="K4" s="46">
        <v>177</v>
      </c>
      <c r="L4" s="46">
        <v>13</v>
      </c>
      <c r="M4" s="46">
        <f>177-13</f>
        <v>164</v>
      </c>
      <c r="N4" s="46">
        <v>161739</v>
      </c>
      <c r="O4" s="46" t="s">
        <v>87</v>
      </c>
    </row>
    <row r="5" spans="1:15" ht="13.5">
      <c r="A5" s="45">
        <v>4</v>
      </c>
      <c r="B5" s="46">
        <v>17255790</v>
      </c>
      <c r="C5" s="45" t="s">
        <v>44</v>
      </c>
      <c r="D5" s="45" t="s">
        <v>85</v>
      </c>
      <c r="E5" s="46" t="s">
        <v>86</v>
      </c>
      <c r="F5" s="47">
        <v>1970000</v>
      </c>
      <c r="G5" s="47">
        <f>1970000-1892475.11</f>
        <v>77524.889999999898</v>
      </c>
      <c r="H5" s="47">
        <v>1892475.11</v>
      </c>
      <c r="I5" s="48">
        <v>43406</v>
      </c>
      <c r="J5" s="48">
        <v>48184</v>
      </c>
      <c r="K5" s="46">
        <v>158</v>
      </c>
      <c r="L5" s="46">
        <v>12</v>
      </c>
      <c r="M5" s="46">
        <f>158-12</f>
        <v>146</v>
      </c>
      <c r="N5" s="46">
        <v>22183</v>
      </c>
      <c r="O5" s="46" t="s">
        <v>87</v>
      </c>
    </row>
    <row r="6" spans="1:15" ht="13.5">
      <c r="A6" s="45">
        <v>5</v>
      </c>
      <c r="B6" s="46">
        <v>43675100013280</v>
      </c>
      <c r="C6" s="45" t="s">
        <v>88</v>
      </c>
      <c r="D6" s="45" t="s">
        <v>89</v>
      </c>
      <c r="E6" s="46" t="s">
        <v>90</v>
      </c>
      <c r="F6" s="47">
        <v>5100000</v>
      </c>
      <c r="G6" s="69"/>
      <c r="H6" s="69"/>
      <c r="I6" s="70"/>
      <c r="J6" s="70"/>
      <c r="K6" s="71"/>
      <c r="L6" s="71"/>
      <c r="M6" s="71"/>
      <c r="N6" s="46">
        <v>53102</v>
      </c>
      <c r="O6" s="46" t="s">
        <v>65</v>
      </c>
    </row>
    <row r="7" spans="1:15" ht="13.5">
      <c r="A7" s="45">
        <v>6</v>
      </c>
      <c r="B7" s="46">
        <v>43675100013651</v>
      </c>
      <c r="C7" s="45" t="s">
        <v>47</v>
      </c>
      <c r="D7" s="45" t="s">
        <v>89</v>
      </c>
      <c r="E7" s="46" t="s">
        <v>90</v>
      </c>
      <c r="F7" s="47">
        <v>9100000</v>
      </c>
      <c r="G7" s="69"/>
      <c r="H7" s="69"/>
      <c r="I7" s="70"/>
      <c r="J7" s="70"/>
      <c r="K7" s="71"/>
      <c r="L7" s="71"/>
      <c r="M7" s="71"/>
      <c r="N7" s="46">
        <v>66465</v>
      </c>
      <c r="O7" s="46" t="s">
        <v>65</v>
      </c>
    </row>
    <row r="8" spans="1:15" ht="13.5">
      <c r="A8" s="45">
        <v>7</v>
      </c>
      <c r="B8" s="52">
        <v>43651100000806</v>
      </c>
      <c r="C8" s="45" t="s">
        <v>44</v>
      </c>
      <c r="D8" s="50" t="s">
        <v>89</v>
      </c>
      <c r="E8" s="50" t="s">
        <v>91</v>
      </c>
      <c r="F8" s="50">
        <v>10000000</v>
      </c>
      <c r="G8" s="72"/>
      <c r="H8" s="72"/>
      <c r="I8" s="70"/>
      <c r="J8" s="70"/>
      <c r="K8" s="73"/>
      <c r="L8" s="73"/>
      <c r="M8" s="73"/>
      <c r="N8" s="74"/>
      <c r="O8" s="50" t="s">
        <v>65</v>
      </c>
    </row>
    <row r="9" spans="1:15" ht="13.5">
      <c r="A9" s="45"/>
      <c r="B9" s="49"/>
      <c r="C9" s="45"/>
      <c r="D9" s="50"/>
      <c r="E9" s="50"/>
      <c r="F9" s="50"/>
      <c r="G9" s="50"/>
      <c r="H9" s="50"/>
      <c r="I9" s="48"/>
      <c r="J9" s="48"/>
      <c r="K9" s="51"/>
      <c r="L9" s="51"/>
      <c r="M9" s="51"/>
      <c r="N9" s="52"/>
      <c r="O9" s="46"/>
    </row>
    <row r="10" spans="1:15" ht="13.5">
      <c r="A10" s="53"/>
      <c r="B10" s="45"/>
      <c r="C10" s="45"/>
      <c r="D10" s="45"/>
      <c r="E10" s="45"/>
      <c r="F10" s="45"/>
      <c r="G10" s="45"/>
      <c r="H10" s="45"/>
      <c r="I10" s="54"/>
      <c r="J10" s="54"/>
      <c r="K10" s="45"/>
      <c r="L10" s="45"/>
      <c r="M10" s="45"/>
      <c r="N10" s="45"/>
      <c r="O10" s="55">
        <f>SUMIF(O2:O9,"Y",N2:N9)</f>
        <v>291692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6:G20"/>
  <sheetViews>
    <sheetView tabSelected="1" workbookViewId="0">
      <selection activeCell="E16" sqref="E16"/>
    </sheetView>
  </sheetViews>
  <sheetFormatPr defaultRowHeight="12.75"/>
  <cols>
    <col min="3" max="3" width="25.140625" customWidth="1"/>
    <col min="4" max="4" width="17.140625" customWidth="1"/>
    <col min="5" max="5" width="19.42578125" customWidth="1"/>
    <col min="6" max="6" width="14.7109375" customWidth="1"/>
    <col min="7" max="7" width="16.140625" customWidth="1"/>
  </cols>
  <sheetData>
    <row r="6" spans="3:7">
      <c r="C6" s="56" t="s">
        <v>7</v>
      </c>
      <c r="D6" s="57" t="s">
        <v>44</v>
      </c>
      <c r="E6" s="57" t="s">
        <v>66</v>
      </c>
      <c r="F6" s="57" t="s">
        <v>67</v>
      </c>
      <c r="G6" s="57" t="s">
        <v>68</v>
      </c>
    </row>
    <row r="7" spans="3:7">
      <c r="C7" s="58" t="s">
        <v>69</v>
      </c>
      <c r="D7" s="59">
        <v>1</v>
      </c>
      <c r="E7" s="59">
        <v>2</v>
      </c>
      <c r="F7" s="59">
        <v>3</v>
      </c>
      <c r="G7" s="59">
        <v>4</v>
      </c>
    </row>
    <row r="8" spans="3:7">
      <c r="C8" s="60" t="s">
        <v>70</v>
      </c>
      <c r="D8" s="61">
        <v>25000000</v>
      </c>
      <c r="E8" s="61">
        <v>0</v>
      </c>
      <c r="F8" s="61">
        <v>0</v>
      </c>
      <c r="G8" s="61">
        <v>0</v>
      </c>
    </row>
    <row r="9" spans="3:7">
      <c r="C9" s="60" t="s">
        <v>71</v>
      </c>
      <c r="D9" s="61">
        <v>81478662</v>
      </c>
      <c r="E9" s="61">
        <v>0</v>
      </c>
      <c r="F9" s="61">
        <v>0</v>
      </c>
      <c r="G9" s="61">
        <v>0</v>
      </c>
    </row>
    <row r="10" spans="3:7">
      <c r="C10" s="60" t="s">
        <v>72</v>
      </c>
      <c r="D10" s="61">
        <v>9736703</v>
      </c>
      <c r="E10" s="61">
        <v>0</v>
      </c>
      <c r="F10" s="61">
        <v>0</v>
      </c>
      <c r="G10" s="61">
        <v>0</v>
      </c>
    </row>
    <row r="11" spans="3:7">
      <c r="C11" s="62" t="s">
        <v>73</v>
      </c>
      <c r="D11" s="63">
        <f>MAX(D10,IF(D8&gt;7500000,D9*10.25%,D9*10.25%))/12</f>
        <v>811391.91666666663</v>
      </c>
      <c r="E11" s="63">
        <f>MIN(E10,IF(E8&gt;7500000,E9*7%,E9*10%))/12</f>
        <v>0</v>
      </c>
      <c r="F11" s="63">
        <f>MIN(F10,IF(F8&gt;7500000,F9*7%,F9*10%))/12</f>
        <v>0</v>
      </c>
      <c r="G11" s="63">
        <f>MIN(G10,IF(G8&gt;7500000,G9*7%,G9*10%))/12</f>
        <v>0</v>
      </c>
    </row>
    <row r="12" spans="3:7">
      <c r="C12" s="62" t="s">
        <v>74</v>
      </c>
      <c r="D12" s="63">
        <f>D11</f>
        <v>811391.91666666663</v>
      </c>
      <c r="E12" s="63">
        <f>E11</f>
        <v>0</v>
      </c>
      <c r="F12" s="63">
        <f>F11</f>
        <v>0</v>
      </c>
      <c r="G12" s="63">
        <f>G11</f>
        <v>0</v>
      </c>
    </row>
    <row r="13" spans="3:7">
      <c r="C13" s="60" t="s">
        <v>75</v>
      </c>
      <c r="D13" s="61">
        <v>60</v>
      </c>
      <c r="E13" s="61">
        <v>60</v>
      </c>
      <c r="F13" s="61">
        <v>0</v>
      </c>
      <c r="G13" s="61">
        <v>0</v>
      </c>
    </row>
    <row r="14" spans="3:7">
      <c r="C14" s="62" t="s">
        <v>92</v>
      </c>
      <c r="D14" s="63">
        <f>D12*D13%</f>
        <v>486835.14999999997</v>
      </c>
      <c r="E14" s="63">
        <f>E12*E13%</f>
        <v>0</v>
      </c>
      <c r="F14" s="63">
        <f>F12*F13%</f>
        <v>0</v>
      </c>
      <c r="G14" s="63">
        <f>G12*G13%</f>
        <v>0</v>
      </c>
    </row>
    <row r="15" spans="3:7">
      <c r="C15" s="64" t="s">
        <v>76</v>
      </c>
      <c r="D15" s="65">
        <v>172125</v>
      </c>
      <c r="E15" s="65">
        <v>0</v>
      </c>
      <c r="F15" s="65">
        <v>0</v>
      </c>
      <c r="G15" s="65">
        <v>0</v>
      </c>
    </row>
    <row r="16" spans="3:7" ht="25.5">
      <c r="C16" s="62" t="s">
        <v>77</v>
      </c>
      <c r="D16" s="63">
        <f>D14-D15</f>
        <v>314710.14999999997</v>
      </c>
      <c r="E16" s="63">
        <f>E14-E15</f>
        <v>0</v>
      </c>
      <c r="F16" s="63">
        <f>F14-F15</f>
        <v>0</v>
      </c>
      <c r="G16" s="63">
        <f>G14-G15</f>
        <v>0</v>
      </c>
    </row>
    <row r="17" spans="3:7">
      <c r="C17" s="66" t="s">
        <v>78</v>
      </c>
      <c r="D17" s="61">
        <v>10</v>
      </c>
      <c r="E17" s="61">
        <v>0.11</v>
      </c>
      <c r="F17" s="61">
        <v>0.11</v>
      </c>
      <c r="G17" s="61">
        <v>0.11</v>
      </c>
    </row>
    <row r="18" spans="3:7">
      <c r="C18" s="66" t="s">
        <v>79</v>
      </c>
      <c r="D18" s="61">
        <v>180</v>
      </c>
      <c r="E18" s="61">
        <v>180</v>
      </c>
      <c r="F18" s="61">
        <v>240</v>
      </c>
      <c r="G18" s="61">
        <v>240</v>
      </c>
    </row>
    <row r="19" spans="3:7">
      <c r="C19" s="62" t="s">
        <v>80</v>
      </c>
      <c r="D19" s="63">
        <v>1074.6099999999999</v>
      </c>
      <c r="E19" s="63">
        <f>(PMT(E17/12,E18,-100000))</f>
        <v>1136.5969345560843</v>
      </c>
      <c r="F19" s="63">
        <f>(PMT(F17/12,F18,-100000))</f>
        <v>1032.188392376054</v>
      </c>
      <c r="G19" s="63">
        <f>(PMT(G17/12,G18,-100000))</f>
        <v>1032.188392376054</v>
      </c>
    </row>
    <row r="20" spans="3:7" ht="25.5">
      <c r="C20" s="67" t="s">
        <v>81</v>
      </c>
      <c r="D20" s="68">
        <f>(D16/D19)*100000</f>
        <v>29285987.474525642</v>
      </c>
      <c r="E20" s="68">
        <f>(E16/E19)*100000</f>
        <v>0</v>
      </c>
      <c r="F20" s="68">
        <f>(F16/F19)*100000</f>
        <v>0</v>
      </c>
      <c r="G20" s="68">
        <f>(G16/G19)*100000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Sheet1</vt:lpstr>
      <vt:lpstr>RTR</vt:lpstr>
      <vt:lpstr>GTO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2019-10-07T10:20:14Z</dcterms:modified>
</cp:coreProperties>
</file>