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75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/>
  <c r="K4"/>
  <c r="F16" i="1" s="1"/>
  <c r="C12" l="1"/>
  <c r="B12"/>
  <c r="C8"/>
  <c r="B8"/>
  <c r="D5" l="1"/>
  <c r="F5" s="1"/>
  <c r="D6"/>
  <c r="F6" s="1"/>
  <c r="D8"/>
  <c r="D3"/>
  <c r="D4"/>
  <c r="D7"/>
  <c r="D9"/>
  <c r="D12" l="1"/>
  <c r="F12" s="1"/>
  <c r="F8"/>
  <c r="D13"/>
  <c r="F13" s="1"/>
  <c r="D11"/>
  <c r="F11" s="1"/>
  <c r="F3" l="1"/>
  <c r="F4"/>
  <c r="F7"/>
  <c r="F9"/>
  <c r="E13" i="5"/>
  <c r="F12"/>
  <c r="F11"/>
  <c r="F10"/>
  <c r="F9"/>
  <c r="F8"/>
  <c r="F7"/>
  <c r="F6"/>
  <c r="F13"/>
  <c r="F21" i="1"/>
  <c r="F14" l="1"/>
  <c r="F15" s="1"/>
  <c r="F18" s="1"/>
  <c r="F22" s="1"/>
</calcChain>
</file>

<file path=xl/sharedStrings.xml><?xml version="1.0" encoding="utf-8"?>
<sst xmlns="http://schemas.openxmlformats.org/spreadsheetml/2006/main" count="79" uniqueCount="69">
  <si>
    <t>ASSESSMENT YEAR</t>
  </si>
  <si>
    <t xml:space="preserve">Application No.    </t>
  </si>
  <si>
    <t xml:space="preserve">TOP UP </t>
  </si>
  <si>
    <t>2018-19</t>
  </si>
  <si>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</si>
  <si>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</si>
  <si>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</si>
  <si>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</si>
  <si>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</si>
  <si>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</si>
  <si>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</si>
  <si>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</si>
  <si>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</si>
  <si>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</si>
  <si>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</si>
  <si>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</si>
  <si>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</si>
  <si>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</si>
  <si>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</si>
  <si>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</si>
  <si>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</si>
  <si>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</si>
  <si>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</si>
  <si>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</si>
  <si>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</si>
  <si>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</si>
  <si>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</si>
  <si>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</si>
  <si>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y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</si>
  <si>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</si>
  <si>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</si>
  <si>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</si>
  <si>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</si>
  <si>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</si>
  <si>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</si>
  <si>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</si>
  <si>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</si>
  <si>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</si>
  <si>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</si>
  <si>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</si>
  <si>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</si>
  <si>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</si>
  <si>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</si>
  <si>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</si>
  <si>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</si>
  <si>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</si>
  <si>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</si>
  <si>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</si>
  <si>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</si>
  <si>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</si>
  <si>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</si>
  <si>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2019-20</t>
  </si>
  <si>
    <t>Car Loan</t>
  </si>
  <si>
    <t>Net Profit</t>
  </si>
  <si>
    <t>Depreciation</t>
  </si>
  <si>
    <t>Payment Made u/s 40 2 (A)b</t>
  </si>
  <si>
    <t>Income From Salary</t>
  </si>
  <si>
    <t>Income From Other Sources</t>
  </si>
  <si>
    <t>Longowalia Yarns Limited</t>
  </si>
  <si>
    <t>Interest On Term Loans</t>
  </si>
  <si>
    <t>Interest On Working Capital Limits</t>
  </si>
  <si>
    <t>Interest To Others</t>
  </si>
  <si>
    <t>Sanjay Garg</t>
  </si>
  <si>
    <t>ALN002300520395</t>
  </si>
  <si>
    <t>Yes Bank</t>
  </si>
  <si>
    <t>LCV-731714</t>
  </si>
  <si>
    <t>CV Loan</t>
  </si>
  <si>
    <t xml:space="preserve">Longowalia Yarns </t>
  </si>
  <si>
    <t>Kotak</t>
  </si>
</sst>
</file>

<file path=xl/styles.xml><?xml version="1.0" encoding="utf-8"?>
<styleSheet xmlns="http://schemas.openxmlformats.org/spreadsheetml/2006/main">
  <numFmts count="4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</numFmts>
  <fonts count="16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.5"/>
      <name val="Zurich BT"/>
      <charset val="134"/>
    </font>
    <font>
      <sz val="10.5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8" fillId="0" borderId="0"/>
    <xf numFmtId="165" fontId="7" fillId="0" borderId="0" applyBorder="0" applyProtection="0"/>
    <xf numFmtId="0" fontId="15" fillId="0" borderId="0"/>
  </cellStyleXfs>
  <cellXfs count="66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5" fillId="0" borderId="0" xfId="0" applyFont="1"/>
    <xf numFmtId="0" fontId="5" fillId="6" borderId="0" xfId="3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4" fontId="11" fillId="5" borderId="1" xfId="1" applyNumberFormat="1" applyFont="1" applyFill="1" applyBorder="1" applyAlignment="1" applyProtection="1">
      <alignment horizontal="center" vertical="center" wrapText="1"/>
    </xf>
    <xf numFmtId="164" fontId="11" fillId="7" borderId="1" xfId="1" applyNumberFormat="1" applyFont="1" applyFill="1" applyBorder="1" applyAlignment="1" applyProtection="1">
      <alignment horizontal="left" vertical="center" wrapText="1"/>
    </xf>
    <xf numFmtId="164" fontId="11" fillId="8" borderId="1" xfId="1" applyNumberFormat="1" applyFont="1" applyFill="1" applyBorder="1" applyAlignment="1" applyProtection="1">
      <alignment horizontal="center" vertical="center" wrapText="1"/>
    </xf>
    <xf numFmtId="9" fontId="11" fillId="8" borderId="1" xfId="1" applyNumberFormat="1" applyFont="1" applyFill="1" applyBorder="1" applyAlignment="1" applyProtection="1">
      <alignment horizontal="center" vertical="center" wrapText="1"/>
    </xf>
    <xf numFmtId="164" fontId="12" fillId="6" borderId="1" xfId="1" applyNumberFormat="1" applyFont="1" applyFill="1" applyBorder="1" applyAlignment="1" applyProtection="1">
      <alignment horizontal="left" vertical="center" wrapText="1"/>
    </xf>
    <xf numFmtId="166" fontId="12" fillId="6" borderId="1" xfId="1" applyNumberFormat="1" applyFont="1" applyFill="1" applyBorder="1" applyAlignment="1" applyProtection="1">
      <alignment horizontal="center" vertical="center"/>
    </xf>
    <xf numFmtId="166" fontId="12" fillId="0" borderId="1" xfId="1" applyNumberFormat="1" applyFont="1" applyFill="1" applyBorder="1" applyAlignment="1" applyProtection="1">
      <alignment horizontal="center" vertical="center"/>
    </xf>
    <xf numFmtId="164" fontId="12" fillId="6" borderId="1" xfId="1" applyNumberFormat="1" applyFont="1" applyFill="1" applyBorder="1" applyAlignment="1" applyProtection="1">
      <alignment horizontal="center" vertical="top"/>
    </xf>
    <xf numFmtId="9" fontId="12" fillId="6" borderId="1" xfId="1" applyNumberFormat="1" applyFont="1" applyFill="1" applyBorder="1" applyAlignment="1" applyProtection="1">
      <alignment horizontal="center" vertical="top"/>
    </xf>
    <xf numFmtId="165" fontId="11" fillId="8" borderId="1" xfId="1" applyFont="1" applyFill="1" applyBorder="1" applyAlignment="1" applyProtection="1">
      <alignment vertical="top" wrapText="1"/>
    </xf>
    <xf numFmtId="167" fontId="11" fillId="8" borderId="1" xfId="1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vertical="top" wrapText="1"/>
    </xf>
    <xf numFmtId="164" fontId="12" fillId="0" borderId="1" xfId="1" applyNumberFormat="1" applyFont="1" applyFill="1" applyBorder="1" applyAlignment="1" applyProtection="1">
      <alignment horizontal="left" vertical="top" wrapText="1"/>
    </xf>
    <xf numFmtId="10" fontId="12" fillId="0" borderId="1" xfId="1" applyNumberFormat="1" applyFont="1" applyFill="1" applyBorder="1" applyAlignment="1" applyProtection="1">
      <alignment horizontal="center" vertical="top"/>
    </xf>
    <xf numFmtId="164" fontId="12" fillId="8" borderId="1" xfId="1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horizontal="center" vertical="top"/>
    </xf>
    <xf numFmtId="2" fontId="12" fillId="8" borderId="1" xfId="5" applyNumberFormat="1" applyFont="1" applyFill="1" applyBorder="1" applyAlignment="1" applyProtection="1">
      <alignment horizontal="center" vertical="top"/>
    </xf>
    <xf numFmtId="165" fontId="12" fillId="8" borderId="1" xfId="5" applyNumberFormat="1" applyFont="1" applyFill="1" applyBorder="1" applyAlignment="1" applyProtection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14" fillId="0" borderId="5" xfId="0" applyFont="1" applyFill="1" applyBorder="1" applyAlignment="1">
      <alignment horizontal="center" vertical="center" wrapText="1"/>
    </xf>
    <xf numFmtId="1" fontId="14" fillId="0" borderId="5" xfId="0" applyNumberFormat="1" applyFont="1" applyBorder="1" applyAlignment="1">
      <alignment horizontal="center" vertical="center" wrapText="1"/>
    </xf>
    <xf numFmtId="1" fontId="14" fillId="4" borderId="5" xfId="0" applyNumberFormat="1" applyFont="1" applyFill="1" applyBorder="1" applyAlignment="1">
      <alignment horizontal="center" vertical="center" wrapText="1"/>
    </xf>
    <xf numFmtId="1" fontId="14" fillId="9" borderId="5" xfId="0" applyNumberFormat="1" applyFont="1" applyFill="1" applyBorder="1" applyAlignment="1">
      <alignment horizontal="center" vertical="center" wrapText="1"/>
    </xf>
    <xf numFmtId="2" fontId="12" fillId="6" borderId="5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1" fontId="11" fillId="6" borderId="5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 wrapText="1"/>
    </xf>
    <xf numFmtId="164" fontId="11" fillId="5" borderId="1" xfId="1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/>
    <xf numFmtId="164" fontId="11" fillId="5" borderId="1" xfId="1" applyNumberFormat="1" applyFont="1" applyFill="1" applyBorder="1" applyAlignment="1" applyProtection="1">
      <alignment horizontal="center" vertical="center" wrapText="1"/>
    </xf>
    <xf numFmtId="0" fontId="12" fillId="8" borderId="2" xfId="0" applyNumberFormat="1" applyFont="1" applyFill="1" applyBorder="1"/>
    <xf numFmtId="0" fontId="12" fillId="8" borderId="3" xfId="0" applyNumberFormat="1" applyFont="1" applyFill="1" applyBorder="1"/>
    <xf numFmtId="0" fontId="12" fillId="8" borderId="4" xfId="0" applyNumberFormat="1" applyFont="1" applyFill="1" applyBorder="1"/>
    <xf numFmtId="0" fontId="12" fillId="0" borderId="2" xfId="0" applyNumberFormat="1" applyFont="1" applyFill="1" applyBorder="1"/>
    <xf numFmtId="0" fontId="12" fillId="0" borderId="3" xfId="0" applyNumberFormat="1" applyFont="1" applyFill="1" applyBorder="1"/>
    <xf numFmtId="0" fontId="12" fillId="0" borderId="4" xfId="0" applyNumberFormat="1" applyFont="1" applyFill="1" applyBorder="1"/>
    <xf numFmtId="164" fontId="11" fillId="0" borderId="2" xfId="1" applyNumberFormat="1" applyFont="1" applyFill="1" applyBorder="1" applyAlignment="1" applyProtection="1">
      <alignment horizontal="center" vertical="center"/>
    </xf>
    <xf numFmtId="164" fontId="11" fillId="0" borderId="3" xfId="1" applyNumberFormat="1" applyFont="1" applyFill="1" applyBorder="1" applyAlignment="1" applyProtection="1">
      <alignment horizontal="center" vertical="center"/>
    </xf>
    <xf numFmtId="164" fontId="11" fillId="0" borderId="4" xfId="1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 Built-in Normal" xfId="6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22"/>
  <sheetViews>
    <sheetView tabSelected="1" topLeftCell="A2" zoomScale="107" zoomScaleNormal="107" workbookViewId="0">
      <selection activeCell="F17" sqref="F17"/>
    </sheetView>
  </sheetViews>
  <sheetFormatPr defaultColWidth="31.28515625" defaultRowHeight="13.5"/>
  <cols>
    <col min="1" max="1" width="47.85546875" style="21" customWidth="1"/>
    <col min="2" max="2" width="12.42578125" style="21" customWidth="1"/>
    <col min="3" max="3" width="12" style="21" customWidth="1"/>
    <col min="4" max="4" width="14.140625" style="21" customWidth="1"/>
    <col min="5" max="5" width="14.7109375" style="21" customWidth="1"/>
    <col min="6" max="6" width="19.5703125" style="21" customWidth="1"/>
    <col min="7" max="7" width="44.140625" style="21" customWidth="1"/>
    <col min="8" max="8" width="14.7109375" style="21" customWidth="1"/>
    <col min="9" max="9" width="11.85546875" style="21" customWidth="1"/>
    <col min="10" max="10" width="14.5703125" style="21" customWidth="1"/>
    <col min="11" max="12" width="13.140625" style="21" customWidth="1"/>
    <col min="13" max="13" width="13.5703125" style="21" customWidth="1"/>
    <col min="14" max="14" width="14.140625" style="21" customWidth="1"/>
    <col min="15" max="15" width="11.85546875" style="21" customWidth="1"/>
    <col min="16" max="16" width="12" style="21" customWidth="1"/>
    <col min="17" max="17" width="11" style="21" customWidth="1"/>
    <col min="18" max="18" width="11.5703125" style="21" customWidth="1"/>
    <col min="19" max="19" width="12" style="21" customWidth="1"/>
    <col min="20" max="237" width="31.28515625" style="21"/>
    <col min="238" max="245" width="31.28515625" style="22"/>
    <col min="246" max="247" width="31.28515625" style="23"/>
    <col min="248" max="254" width="31.28515625" style="20"/>
    <col min="255" max="16384" width="31.28515625" style="24"/>
  </cols>
  <sheetData>
    <row r="1" spans="1:6" ht="26.85" customHeight="1">
      <c r="A1" s="53" t="s">
        <v>58</v>
      </c>
      <c r="B1" s="55" t="s">
        <v>0</v>
      </c>
      <c r="C1" s="55"/>
      <c r="D1" s="25" t="s">
        <v>1</v>
      </c>
      <c r="E1" s="25"/>
      <c r="F1" s="25" t="s">
        <v>2</v>
      </c>
    </row>
    <row r="2" spans="1:6" ht="12.75" customHeight="1">
      <c r="A2" s="26" t="s">
        <v>58</v>
      </c>
      <c r="B2" s="27" t="s">
        <v>51</v>
      </c>
      <c r="C2" s="27" t="s">
        <v>3</v>
      </c>
      <c r="D2" s="27" t="s">
        <v>4</v>
      </c>
      <c r="E2" s="28" t="s">
        <v>5</v>
      </c>
      <c r="F2" s="27" t="s">
        <v>6</v>
      </c>
    </row>
    <row r="3" spans="1:6">
      <c r="A3" s="29" t="s">
        <v>53</v>
      </c>
      <c r="B3" s="30">
        <v>17027890.23</v>
      </c>
      <c r="C3" s="31">
        <v>26021295.969999999</v>
      </c>
      <c r="D3" s="32">
        <f>AVERAGE(B3:C3)</f>
        <v>21524593.100000001</v>
      </c>
      <c r="E3" s="33">
        <v>1</v>
      </c>
      <c r="F3" s="32">
        <f t="shared" ref="F3:F9" si="0">E3*D3</f>
        <v>21524593.100000001</v>
      </c>
    </row>
    <row r="4" spans="1:6">
      <c r="A4" s="29" t="s">
        <v>54</v>
      </c>
      <c r="B4" s="30">
        <v>103346109</v>
      </c>
      <c r="C4" s="31">
        <v>158778046.59999999</v>
      </c>
      <c r="D4" s="32">
        <f t="shared" ref="D4:D9" si="1">AVERAGE(B4:C4)</f>
        <v>131062077.8</v>
      </c>
      <c r="E4" s="33">
        <v>1</v>
      </c>
      <c r="F4" s="32">
        <f t="shared" si="0"/>
        <v>131062077.8</v>
      </c>
    </row>
    <row r="5" spans="1:6" ht="15" customHeight="1">
      <c r="A5" s="29" t="s">
        <v>59</v>
      </c>
      <c r="B5" s="30">
        <v>38716952.920000002</v>
      </c>
      <c r="C5" s="31">
        <v>44933890</v>
      </c>
      <c r="D5" s="32">
        <f t="shared" si="1"/>
        <v>41825421.460000001</v>
      </c>
      <c r="E5" s="33">
        <v>0</v>
      </c>
      <c r="F5" s="32">
        <f t="shared" ref="F5" si="2">E5*D5</f>
        <v>0</v>
      </c>
    </row>
    <row r="6" spans="1:6" ht="15" customHeight="1">
      <c r="A6" s="29" t="s">
        <v>60</v>
      </c>
      <c r="B6" s="30">
        <v>67708736.359999999</v>
      </c>
      <c r="C6" s="31">
        <v>48184786.369999997</v>
      </c>
      <c r="D6" s="32">
        <f t="shared" ref="D6" si="3">AVERAGE(B6:C6)</f>
        <v>57946761.364999995</v>
      </c>
      <c r="E6" s="33">
        <v>0</v>
      </c>
      <c r="F6" s="32">
        <f t="shared" ref="F6" si="4">E6*D6</f>
        <v>0</v>
      </c>
    </row>
    <row r="7" spans="1:6" ht="15" customHeight="1">
      <c r="A7" s="29" t="s">
        <v>61</v>
      </c>
      <c r="B7" s="30">
        <v>217705</v>
      </c>
      <c r="C7" s="31">
        <v>748364</v>
      </c>
      <c r="D7" s="32">
        <f t="shared" si="1"/>
        <v>483034.5</v>
      </c>
      <c r="E7" s="33">
        <v>0</v>
      </c>
      <c r="F7" s="32">
        <f t="shared" ref="F7" si="5">E7*D7</f>
        <v>0</v>
      </c>
    </row>
    <row r="8" spans="1:6" ht="15" customHeight="1">
      <c r="A8" s="29" t="s">
        <v>55</v>
      </c>
      <c r="B8" s="30">
        <f>2100000+206810+2100000</f>
        <v>4406810</v>
      </c>
      <c r="C8" s="31">
        <f>2297420+1400000+11980758</f>
        <v>15678178</v>
      </c>
      <c r="D8" s="32">
        <f t="shared" ref="D8" si="6">AVERAGE(B8:C8)</f>
        <v>10042494</v>
      </c>
      <c r="E8" s="33">
        <v>1</v>
      </c>
      <c r="F8" s="32">
        <f t="shared" ref="F8" si="7">E8*D8</f>
        <v>10042494</v>
      </c>
    </row>
    <row r="9" spans="1:6">
      <c r="A9" s="29" t="s">
        <v>7</v>
      </c>
      <c r="B9" s="30">
        <v>-3819427</v>
      </c>
      <c r="C9" s="30">
        <v>-5513874</v>
      </c>
      <c r="D9" s="32">
        <f t="shared" si="1"/>
        <v>-4666650.5</v>
      </c>
      <c r="E9" s="33">
        <v>1</v>
      </c>
      <c r="F9" s="32">
        <f t="shared" si="0"/>
        <v>-4666650.5</v>
      </c>
    </row>
    <row r="10" spans="1:6" ht="12.75" customHeight="1">
      <c r="A10" s="26" t="s">
        <v>62</v>
      </c>
      <c r="B10" s="27" t="s">
        <v>51</v>
      </c>
      <c r="C10" s="27" t="s">
        <v>3</v>
      </c>
      <c r="D10" s="27" t="s">
        <v>4</v>
      </c>
      <c r="E10" s="28" t="s">
        <v>5</v>
      </c>
      <c r="F10" s="27" t="s">
        <v>6</v>
      </c>
    </row>
    <row r="11" spans="1:6">
      <c r="A11" s="29" t="s">
        <v>56</v>
      </c>
      <c r="B11" s="30">
        <v>2100000</v>
      </c>
      <c r="C11" s="31">
        <v>2297420</v>
      </c>
      <c r="D11" s="32">
        <f>AVERAGE(B11:C11)</f>
        <v>2198710</v>
      </c>
      <c r="E11" s="33">
        <v>0</v>
      </c>
      <c r="F11" s="32">
        <f t="shared" ref="F11:F13" si="8">E11*D11</f>
        <v>0</v>
      </c>
    </row>
    <row r="12" spans="1:6">
      <c r="A12" s="29" t="s">
        <v>57</v>
      </c>
      <c r="B12" s="30">
        <f>5527+4128+27787</f>
        <v>37442</v>
      </c>
      <c r="C12" s="31">
        <f>6767+781+346969+12119</f>
        <v>366636</v>
      </c>
      <c r="D12" s="32">
        <f t="shared" ref="D12" si="9">AVERAGE(B12:C12)</f>
        <v>202039</v>
      </c>
      <c r="E12" s="33">
        <v>0.5</v>
      </c>
      <c r="F12" s="32">
        <f t="shared" ref="F12" si="10">E12*D12</f>
        <v>101019.5</v>
      </c>
    </row>
    <row r="13" spans="1:6" ht="12.75" customHeight="1">
      <c r="A13" s="29" t="s">
        <v>7</v>
      </c>
      <c r="B13" s="30">
        <v>-474115</v>
      </c>
      <c r="C13" s="30">
        <v>-581387</v>
      </c>
      <c r="D13" s="32">
        <f t="shared" ref="D13" si="11">AVERAGE(B13:C13)</f>
        <v>-527751</v>
      </c>
      <c r="E13" s="33">
        <v>1</v>
      </c>
      <c r="F13" s="32">
        <f t="shared" si="8"/>
        <v>-527751</v>
      </c>
    </row>
    <row r="14" spans="1:6" ht="15.4" customHeight="1">
      <c r="A14" s="34" t="s">
        <v>8</v>
      </c>
      <c r="B14" s="56"/>
      <c r="C14" s="57"/>
      <c r="D14" s="57"/>
      <c r="E14" s="58"/>
      <c r="F14" s="35">
        <f>+SUM(F3:F13)</f>
        <v>157535782.90000001</v>
      </c>
    </row>
    <row r="15" spans="1:6" ht="16.350000000000001" customHeight="1">
      <c r="A15" s="36" t="s">
        <v>9</v>
      </c>
      <c r="B15" s="59"/>
      <c r="C15" s="60"/>
      <c r="D15" s="60"/>
      <c r="E15" s="61"/>
      <c r="F15" s="35">
        <f>F14/12</f>
        <v>13127981.908333333</v>
      </c>
    </row>
    <row r="16" spans="1:6">
      <c r="A16" s="36" t="s">
        <v>10</v>
      </c>
      <c r="B16" s="59"/>
      <c r="C16" s="60"/>
      <c r="D16" s="60"/>
      <c r="E16" s="61"/>
      <c r="F16" s="32">
        <f>RTR!K4</f>
        <v>82802</v>
      </c>
    </row>
    <row r="17" spans="1:6" ht="16.350000000000001" customHeight="1">
      <c r="A17" s="37" t="s">
        <v>11</v>
      </c>
      <c r="B17" s="62"/>
      <c r="C17" s="63"/>
      <c r="D17" s="63"/>
      <c r="E17" s="64"/>
      <c r="F17" s="38">
        <v>1</v>
      </c>
    </row>
    <row r="18" spans="1:6" ht="16.350000000000001" customHeight="1">
      <c r="A18" s="36" t="s">
        <v>12</v>
      </c>
      <c r="B18" s="54"/>
      <c r="C18" s="54"/>
      <c r="D18" s="54"/>
      <c r="E18" s="54"/>
      <c r="F18" s="39">
        <f>(F15*F17)-F16</f>
        <v>13045179.908333333</v>
      </c>
    </row>
    <row r="19" spans="1:6" ht="16.350000000000001" customHeight="1">
      <c r="A19" s="36" t="s">
        <v>13</v>
      </c>
      <c r="B19" s="54"/>
      <c r="C19" s="54"/>
      <c r="D19" s="54"/>
      <c r="E19" s="54"/>
      <c r="F19" s="40">
        <v>180</v>
      </c>
    </row>
    <row r="20" spans="1:6" ht="14.25" customHeight="1">
      <c r="A20" s="36" t="s">
        <v>14</v>
      </c>
      <c r="B20" s="54"/>
      <c r="C20" s="54"/>
      <c r="D20" s="54"/>
      <c r="E20" s="54"/>
      <c r="F20" s="38">
        <v>0.1</v>
      </c>
    </row>
    <row r="21" spans="1:6">
      <c r="A21" s="36" t="s">
        <v>15</v>
      </c>
      <c r="B21" s="54"/>
      <c r="C21" s="54"/>
      <c r="D21" s="54"/>
      <c r="E21" s="54"/>
      <c r="F21" s="41">
        <f>PMT(F20/12,F19,-100000)</f>
        <v>1074.6051177081183</v>
      </c>
    </row>
    <row r="22" spans="1:6">
      <c r="A22" s="36" t="s">
        <v>16</v>
      </c>
      <c r="B22" s="54"/>
      <c r="C22" s="54"/>
      <c r="D22" s="54"/>
      <c r="E22" s="54"/>
      <c r="F22" s="42">
        <f>F18/F21</f>
        <v>12139.510312546859</v>
      </c>
    </row>
  </sheetData>
  <sheetProtection selectLockedCells="1" selectUnlockedCells="1"/>
  <mergeCells count="10">
    <mergeCell ref="B1:C1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M4"/>
  <sheetViews>
    <sheetView zoomScale="89" zoomScaleNormal="89" workbookViewId="0">
      <selection activeCell="K10" sqref="K10"/>
    </sheetView>
  </sheetViews>
  <sheetFormatPr defaultColWidth="22.140625" defaultRowHeight="13.5"/>
  <cols>
    <col min="1" max="1" width="5.42578125" style="43" customWidth="1"/>
    <col min="2" max="2" width="18.85546875" style="43" bestFit="1" customWidth="1"/>
    <col min="3" max="3" width="16.5703125" style="43" bestFit="1" customWidth="1"/>
    <col min="4" max="4" width="11.140625" style="43" bestFit="1" customWidth="1"/>
    <col min="5" max="5" width="8.7109375" style="43" bestFit="1" customWidth="1"/>
    <col min="6" max="6" width="9.5703125" style="43" bestFit="1" customWidth="1"/>
    <col min="7" max="7" width="7.5703125" style="43" bestFit="1" customWidth="1"/>
    <col min="8" max="9" width="5" style="43" bestFit="1" customWidth="1"/>
    <col min="10" max="10" width="8.7109375" style="43" bestFit="1" customWidth="1"/>
    <col min="11" max="11" width="11.28515625" style="43" bestFit="1" customWidth="1"/>
    <col min="12" max="247" width="22.140625" style="43"/>
    <col min="248" max="16384" width="22.140625" style="44"/>
  </cols>
  <sheetData>
    <row r="1" spans="1:247" ht="27">
      <c r="A1" s="52" t="s">
        <v>17</v>
      </c>
      <c r="B1" s="52" t="s">
        <v>18</v>
      </c>
      <c r="C1" s="52" t="s">
        <v>19</v>
      </c>
      <c r="D1" s="52" t="s">
        <v>20</v>
      </c>
      <c r="E1" s="52" t="s">
        <v>21</v>
      </c>
      <c r="F1" s="52" t="s">
        <v>22</v>
      </c>
      <c r="G1" s="52" t="s">
        <v>23</v>
      </c>
      <c r="H1" s="52" t="s">
        <v>24</v>
      </c>
      <c r="I1" s="52" t="s">
        <v>25</v>
      </c>
      <c r="J1" s="52" t="s">
        <v>26</v>
      </c>
      <c r="K1" s="52" t="s">
        <v>27</v>
      </c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</row>
    <row r="2" spans="1:247">
      <c r="A2" s="45">
        <v>1</v>
      </c>
      <c r="B2" s="46" t="s">
        <v>63</v>
      </c>
      <c r="C2" s="45" t="s">
        <v>67</v>
      </c>
      <c r="D2" s="45" t="s">
        <v>64</v>
      </c>
      <c r="E2" s="46" t="s">
        <v>52</v>
      </c>
      <c r="F2" s="46">
        <v>200001</v>
      </c>
      <c r="G2" s="47">
        <v>48</v>
      </c>
      <c r="H2" s="47">
        <v>9</v>
      </c>
      <c r="I2" s="47">
        <f>48-9</f>
        <v>39</v>
      </c>
      <c r="J2" s="47">
        <v>50017</v>
      </c>
      <c r="K2" s="49" t="s">
        <v>28</v>
      </c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</row>
    <row r="3" spans="1:247">
      <c r="A3" s="45">
        <v>2</v>
      </c>
      <c r="B3" s="43" t="s">
        <v>65</v>
      </c>
      <c r="C3" s="45" t="s">
        <v>67</v>
      </c>
      <c r="D3" s="45" t="s">
        <v>68</v>
      </c>
      <c r="E3" s="46" t="s">
        <v>66</v>
      </c>
      <c r="F3" s="46">
        <v>1334000</v>
      </c>
      <c r="G3" s="47">
        <v>48</v>
      </c>
      <c r="H3" s="48"/>
      <c r="I3" s="48"/>
      <c r="J3" s="47">
        <v>32785</v>
      </c>
      <c r="K3" s="49" t="s">
        <v>28</v>
      </c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</row>
    <row r="4" spans="1:247">
      <c r="A4" s="50"/>
      <c r="B4" s="45"/>
      <c r="C4" s="45"/>
      <c r="D4" s="45"/>
      <c r="E4" s="46"/>
      <c r="F4" s="45"/>
      <c r="G4" s="45"/>
      <c r="H4" s="45"/>
      <c r="I4" s="45"/>
      <c r="J4" s="45"/>
      <c r="K4" s="51">
        <f>SUMIF(K2:K3,"Y",J2:J3)</f>
        <v>82802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5" t="s">
        <v>29</v>
      </c>
      <c r="B1" s="65"/>
      <c r="C1" s="2"/>
    </row>
    <row r="2" spans="1:6" ht="14.25" customHeight="1">
      <c r="A2" s="65" t="s">
        <v>30</v>
      </c>
      <c r="B2" s="65"/>
      <c r="C2" s="2"/>
    </row>
    <row r="5" spans="1:6" ht="27">
      <c r="A5" s="3" t="s">
        <v>17</v>
      </c>
      <c r="B5" s="4" t="s">
        <v>31</v>
      </c>
      <c r="C5" s="4" t="s">
        <v>32</v>
      </c>
      <c r="D5" s="5" t="s">
        <v>33</v>
      </c>
      <c r="E5" s="1" t="s">
        <v>34</v>
      </c>
      <c r="F5" s="1" t="s">
        <v>35</v>
      </c>
    </row>
    <row r="6" spans="1:6" ht="40.5">
      <c r="A6" s="6">
        <v>1</v>
      </c>
      <c r="B6" s="7" t="s">
        <v>36</v>
      </c>
      <c r="C6" s="8" t="s">
        <v>37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38</v>
      </c>
      <c r="C7" s="8" t="s">
        <v>39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40</v>
      </c>
      <c r="C8" s="8" t="s">
        <v>41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42</v>
      </c>
      <c r="C9" s="12" t="s">
        <v>43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44</v>
      </c>
      <c r="C10" s="8" t="s">
        <v>45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46</v>
      </c>
      <c r="C11" s="14" t="s">
        <v>47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48</v>
      </c>
      <c r="C12" s="15" t="s">
        <v>49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50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2018-07-05T06:12:00Z</cp:lastPrinted>
  <dcterms:created xsi:type="dcterms:W3CDTF">2015-09-25T09:25:00Z</dcterms:created>
  <dcterms:modified xsi:type="dcterms:W3CDTF">2020-02-21T09:56:13Z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