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9440" windowHeight="7755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1" i="1"/>
  <c r="D30"/>
  <c r="F30" s="1"/>
  <c r="D29"/>
  <c r="F29" s="1"/>
  <c r="D28"/>
  <c r="F28" s="1"/>
  <c r="D27"/>
  <c r="F27" s="1"/>
  <c r="D26"/>
  <c r="F26" s="1"/>
  <c r="D24"/>
  <c r="F24" s="1"/>
  <c r="D23"/>
  <c r="F23" s="1"/>
  <c r="D22"/>
  <c r="F22" s="1"/>
  <c r="D21"/>
  <c r="F21" s="1"/>
  <c r="D20"/>
  <c r="F20" s="1"/>
  <c r="D19"/>
  <c r="F19" s="1"/>
  <c r="I11" i="2"/>
  <c r="I6"/>
  <c r="D13" i="1"/>
  <c r="F13" s="1"/>
  <c r="C16"/>
  <c r="D15"/>
  <c r="F15" s="1"/>
  <c r="D14"/>
  <c r="F14" s="1"/>
  <c r="D17"/>
  <c r="F17" s="1"/>
  <c r="D16"/>
  <c r="F16" s="1"/>
  <c r="D12"/>
  <c r="F12" s="1"/>
  <c r="D11"/>
  <c r="F11" s="1"/>
  <c r="F38"/>
  <c r="I4" i="2"/>
  <c r="I3"/>
  <c r="I2"/>
  <c r="C8" i="1"/>
  <c r="B8"/>
  <c r="K13" i="2" l="1"/>
  <c r="F33" i="1" s="1"/>
  <c r="D5"/>
  <c r="F5" s="1"/>
  <c r="D6"/>
  <c r="F6" s="1"/>
  <c r="D8"/>
  <c r="D3"/>
  <c r="D4"/>
  <c r="D7"/>
  <c r="D9"/>
  <c r="F8" l="1"/>
  <c r="F3" l="1"/>
  <c r="F4"/>
  <c r="F7"/>
  <c r="F9"/>
  <c r="E13" i="5"/>
  <c r="F12"/>
  <c r="F11"/>
  <c r="F10"/>
  <c r="F9"/>
  <c r="F8"/>
  <c r="F7"/>
  <c r="F6"/>
  <c r="F13" s="1"/>
  <c r="F32" i="1" l="1"/>
  <c r="F35" s="1"/>
  <c r="F39" s="1"/>
</calcChain>
</file>

<file path=xl/sharedStrings.xml><?xml version="1.0" encoding="utf-8"?>
<sst xmlns="http://schemas.openxmlformats.org/spreadsheetml/2006/main" count="139" uniqueCount="79">
  <si>
    <t>ASSESSMENT YEAR</t>
  </si>
  <si>
    <t xml:space="preserve">Application No.    </t>
  </si>
  <si>
    <t xml:space="preserve">TOP UP </t>
  </si>
  <si>
    <t>2018-19</t>
  </si>
  <si>
    <t xml:space="preserve">Average    </t>
  </si>
  <si>
    <t>Eligibility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</si>
  <si>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</si>
  <si>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</si>
  <si>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</si>
  <si>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</si>
  <si>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</si>
  <si>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</si>
  <si>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</si>
  <si>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</si>
  <si>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</si>
  <si>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</si>
  <si>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</si>
  <si>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Sr. No.</t>
  </si>
  <si>
    <t>LAN</t>
  </si>
  <si>
    <t>Customer Name</t>
  </si>
  <si>
    <t>Bank Name</t>
  </si>
  <si>
    <t>Type</t>
  </si>
  <si>
    <t>Loan Amt</t>
  </si>
  <si>
    <t>Tenure</t>
  </si>
  <si>
    <t>Inst. Paid</t>
  </si>
  <si>
    <t>Inst. Bal</t>
  </si>
  <si>
    <t>EMI Amt</t>
  </si>
  <si>
    <t>EMI Considered</t>
  </si>
  <si>
    <t>y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</si>
  <si>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</si>
  <si>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</si>
  <si>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</si>
  <si>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</si>
  <si>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</si>
  <si>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</si>
  <si>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</si>
  <si>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</si>
  <si>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</si>
  <si>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</si>
  <si>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rPr>
        <sz val="11"/>
        <rFont val="Zurich BT"/>
        <charset val="134"/>
      </rPr>
      <t>Net profit of &gt; =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- 10                                Net profit of &lt; 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</si>
  <si>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</si>
  <si>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</si>
  <si>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</si>
  <si>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</si>
  <si>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</si>
  <si>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</si>
  <si>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</si>
  <si>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</si>
  <si>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</si>
  <si>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</si>
  <si>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</si>
  <si>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>2019-20</t>
  </si>
  <si>
    <t>HDFC Bank</t>
  </si>
  <si>
    <t>Net Profit</t>
  </si>
  <si>
    <t>Depreciation</t>
  </si>
  <si>
    <t>Interest To Unsecured Loans</t>
  </si>
  <si>
    <t>Payment Made u/s 40 2 (A)b</t>
  </si>
  <si>
    <t>Income From Other Sources</t>
  </si>
  <si>
    <t>Interest To Bank (Limit)</t>
  </si>
  <si>
    <t>ICICI Bank</t>
  </si>
  <si>
    <t>Ludhiana Mediways Private Limited</t>
  </si>
  <si>
    <t>Interest On Car Loan</t>
  </si>
  <si>
    <t>Ludhiana Mediways</t>
  </si>
  <si>
    <t>Health Care Infra Finance</t>
  </si>
  <si>
    <t>Auto Loan</t>
  </si>
  <si>
    <t>Gurmail Brothers (Prop. Taranjit Singh)</t>
  </si>
  <si>
    <t xml:space="preserve">Interest To Bank </t>
  </si>
  <si>
    <t xml:space="preserve">Share In Partnership </t>
  </si>
  <si>
    <t>LBLUD00002885241</t>
  </si>
  <si>
    <t>Taranji Singh</t>
  </si>
  <si>
    <t>Home Loan</t>
  </si>
  <si>
    <t>Gurmail Brothers</t>
  </si>
  <si>
    <t>Gurmail Medicine Center</t>
  </si>
  <si>
    <t>LBLUD00002415425</t>
  </si>
  <si>
    <t>Gurmail Singh</t>
  </si>
  <si>
    <t>Gurmail Medicine Center (Prop. Gurmail Singh)</t>
  </si>
  <si>
    <t>Interest To Car Loan</t>
  </si>
  <si>
    <t xml:space="preserve">Bank Interest </t>
  </si>
  <si>
    <t>ManSingh Bhagwan Singh</t>
  </si>
</sst>
</file>

<file path=xl/styles.xml><?xml version="1.0" encoding="utf-8"?>
<styleSheet xmlns="http://schemas.openxmlformats.org/spreadsheetml/2006/main">
  <numFmts count="4">
    <numFmt numFmtId="164" formatCode="0\ ;&quot; (&quot;0\);&quot; -&quot;#\ ;@\ "/>
    <numFmt numFmtId="165" formatCode="#,##0.00\ ;&quot; (&quot;#,##0.00\);&quot; -&quot;#\ ;@\ "/>
    <numFmt numFmtId="166" formatCode="0\ ;\(0\)"/>
    <numFmt numFmtId="167" formatCode="#,###"/>
  </numFmts>
  <fonts count="16">
    <font>
      <sz val="10"/>
      <name val="Arial"/>
      <charset val="134"/>
    </font>
    <font>
      <b/>
      <sz val="11"/>
      <color indexed="9"/>
      <name val="Zurich BT"/>
      <charset val="134"/>
    </font>
    <font>
      <b/>
      <sz val="10"/>
      <color indexed="9"/>
      <name val="Arial"/>
      <family val="2"/>
    </font>
    <font>
      <sz val="11"/>
      <name val="Zurich BT"/>
      <charset val="134"/>
    </font>
    <font>
      <sz val="11"/>
      <name val="Arial"/>
      <family val="2"/>
    </font>
    <font>
      <sz val="10.5"/>
      <name val="Zurich BT"/>
      <charset val="134"/>
    </font>
    <font>
      <sz val="10.5"/>
      <name val="Arial"/>
      <family val="2"/>
    </font>
    <font>
      <sz val="10"/>
      <name val="Arial1"/>
      <charset val="134"/>
    </font>
    <font>
      <sz val="11"/>
      <color theme="1"/>
      <name val="Calibri"/>
      <family val="2"/>
      <scheme val="minor"/>
    </font>
    <font>
      <sz val="11"/>
      <name val="Rupee Foradian"/>
      <charset val="134"/>
    </font>
    <font>
      <sz val="10"/>
      <name val="Arial"/>
      <family val="2"/>
    </font>
    <font>
      <b/>
      <sz val="10.5"/>
      <name val="Cambria"/>
      <family val="1"/>
      <scheme val="major"/>
    </font>
    <font>
      <sz val="10.5"/>
      <name val="Cambria"/>
      <family val="1"/>
      <scheme val="major"/>
    </font>
    <font>
      <b/>
      <sz val="10.5"/>
      <color indexed="8"/>
      <name val="Cambria"/>
      <family val="1"/>
      <scheme val="major"/>
    </font>
    <font>
      <sz val="10.5"/>
      <color indexed="8"/>
      <name val="Cambria"/>
      <family val="1"/>
      <scheme val="major"/>
    </font>
    <font>
      <sz val="11"/>
      <color indexed="8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64"/>
      </patternFill>
    </fill>
    <fill>
      <patternFill patternType="solid">
        <fgColor indexed="47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 tint="-0.249977111117893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5" fontId="10" fillId="0" borderId="0" applyFill="0" applyAlignment="0" applyProtection="0"/>
    <xf numFmtId="9" fontId="10" fillId="0" borderId="0" applyFill="0" applyBorder="0" applyAlignment="0" applyProtection="0"/>
    <xf numFmtId="0" fontId="10" fillId="0" borderId="0"/>
    <xf numFmtId="0" fontId="8" fillId="0" borderId="0"/>
    <xf numFmtId="165" fontId="7" fillId="0" borderId="0" applyBorder="0" applyProtection="0"/>
    <xf numFmtId="0" fontId="15" fillId="0" borderId="0"/>
  </cellStyleXfs>
  <cellXfs count="67">
    <xf numFmtId="0" fontId="0" fillId="0" borderId="0" xfId="0"/>
    <xf numFmtId="0" fontId="1" fillId="2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2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horizontal="center" vertical="top" wrapText="1"/>
      <protection locked="0" hidden="1"/>
    </xf>
    <xf numFmtId="0" fontId="3" fillId="0" borderId="1" xfId="0" applyFont="1" applyBorder="1" applyAlignment="1" applyProtection="1">
      <alignment vertical="top" wrapText="1"/>
      <protection hidden="1"/>
    </xf>
    <xf numFmtId="0" fontId="3" fillId="0" borderId="1" xfId="0" applyFont="1" applyBorder="1" applyAlignment="1">
      <alignment horizontal="justify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 wrapText="1"/>
      <protection locked="0"/>
    </xf>
    <xf numFmtId="10" fontId="3" fillId="0" borderId="1" xfId="0" applyNumberFormat="1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/>
      <protection locked="0"/>
    </xf>
    <xf numFmtId="0" fontId="3" fillId="0" borderId="1" xfId="0" applyFont="1" applyBorder="1" applyAlignment="1">
      <alignment horizontal="justify" vertical="top" wrapText="1"/>
    </xf>
    <xf numFmtId="0" fontId="3" fillId="0" borderId="1" xfId="0" applyFont="1" applyFill="1" applyBorder="1" applyAlignment="1" applyProtection="1">
      <alignment vertical="top" wrapText="1"/>
      <protection hidden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 applyProtection="1">
      <alignment vertical="top" wrapText="1"/>
      <protection hidden="1"/>
    </xf>
    <xf numFmtId="0" fontId="1" fillId="3" borderId="1" xfId="0" applyFont="1" applyFill="1" applyBorder="1" applyAlignment="1" applyProtection="1">
      <alignment vertical="top" wrapText="1"/>
      <protection hidden="1"/>
    </xf>
    <xf numFmtId="0" fontId="1" fillId="3" borderId="1" xfId="2" applyNumberFormat="1" applyFont="1" applyFill="1" applyBorder="1" applyAlignment="1" applyProtection="1">
      <alignment horizontal="left" vertical="top" wrapText="1"/>
      <protection locked="0" hidden="1"/>
    </xf>
    <xf numFmtId="10" fontId="1" fillId="3" borderId="1" xfId="2" applyNumberFormat="1" applyFont="1" applyFill="1" applyBorder="1" applyAlignment="1" applyProtection="1">
      <alignment horizontal="left" vertical="top" wrapText="1"/>
      <protection hidden="1"/>
    </xf>
    <xf numFmtId="0" fontId="5" fillId="0" borderId="0" xfId="0" applyFont="1"/>
    <xf numFmtId="0" fontId="5" fillId="6" borderId="0" xfId="3" applyFont="1" applyFill="1" applyBorder="1" applyAlignment="1">
      <alignment vertical="top" wrapText="1"/>
    </xf>
    <xf numFmtId="0" fontId="5" fillId="0" borderId="0" xfId="0" applyFont="1" applyBorder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/>
    <xf numFmtId="164" fontId="11" fillId="5" borderId="1" xfId="1" applyNumberFormat="1" applyFont="1" applyFill="1" applyBorder="1" applyAlignment="1" applyProtection="1">
      <alignment horizontal="center" vertical="center" wrapText="1"/>
    </xf>
    <xf numFmtId="164" fontId="11" fillId="7" borderId="1" xfId="1" applyNumberFormat="1" applyFont="1" applyFill="1" applyBorder="1" applyAlignment="1" applyProtection="1">
      <alignment horizontal="left" vertical="center" wrapText="1"/>
    </xf>
    <xf numFmtId="164" fontId="11" fillId="8" borderId="1" xfId="1" applyNumberFormat="1" applyFont="1" applyFill="1" applyBorder="1" applyAlignment="1" applyProtection="1">
      <alignment horizontal="center" vertical="center" wrapText="1"/>
    </xf>
    <xf numFmtId="9" fontId="11" fillId="8" borderId="1" xfId="1" applyNumberFormat="1" applyFont="1" applyFill="1" applyBorder="1" applyAlignment="1" applyProtection="1">
      <alignment horizontal="center" vertical="center" wrapText="1"/>
    </xf>
    <xf numFmtId="164" fontId="12" fillId="6" borderId="1" xfId="1" applyNumberFormat="1" applyFont="1" applyFill="1" applyBorder="1" applyAlignment="1" applyProtection="1">
      <alignment horizontal="left" vertical="center" wrapText="1"/>
    </xf>
    <xf numFmtId="166" fontId="12" fillId="6" borderId="1" xfId="1" applyNumberFormat="1" applyFont="1" applyFill="1" applyBorder="1" applyAlignment="1" applyProtection="1">
      <alignment horizontal="center" vertical="center"/>
    </xf>
    <xf numFmtId="166" fontId="12" fillId="0" borderId="1" xfId="1" applyNumberFormat="1" applyFont="1" applyFill="1" applyBorder="1" applyAlignment="1" applyProtection="1">
      <alignment horizontal="center" vertical="center"/>
    </xf>
    <xf numFmtId="164" fontId="12" fillId="6" borderId="1" xfId="1" applyNumberFormat="1" applyFont="1" applyFill="1" applyBorder="1" applyAlignment="1" applyProtection="1">
      <alignment horizontal="center" vertical="top"/>
    </xf>
    <xf numFmtId="9" fontId="12" fillId="6" borderId="1" xfId="1" applyNumberFormat="1" applyFont="1" applyFill="1" applyBorder="1" applyAlignment="1" applyProtection="1">
      <alignment horizontal="center" vertical="top"/>
    </xf>
    <xf numFmtId="165" fontId="11" fillId="8" borderId="1" xfId="1" applyFont="1" applyFill="1" applyBorder="1" applyAlignment="1" applyProtection="1">
      <alignment vertical="top" wrapText="1"/>
    </xf>
    <xf numFmtId="167" fontId="11" fillId="8" borderId="1" xfId="1" applyNumberFormat="1" applyFont="1" applyFill="1" applyBorder="1" applyAlignment="1" applyProtection="1">
      <alignment horizontal="center" vertical="top"/>
    </xf>
    <xf numFmtId="164" fontId="12" fillId="0" borderId="1" xfId="1" applyNumberFormat="1" applyFont="1" applyFill="1" applyBorder="1" applyAlignment="1" applyProtection="1">
      <alignment vertical="top" wrapText="1"/>
    </xf>
    <xf numFmtId="164" fontId="12" fillId="0" borderId="1" xfId="1" applyNumberFormat="1" applyFont="1" applyFill="1" applyBorder="1" applyAlignment="1" applyProtection="1">
      <alignment horizontal="left" vertical="top" wrapText="1"/>
    </xf>
    <xf numFmtId="10" fontId="12" fillId="0" borderId="1" xfId="1" applyNumberFormat="1" applyFont="1" applyFill="1" applyBorder="1" applyAlignment="1" applyProtection="1">
      <alignment horizontal="center" vertical="top"/>
    </xf>
    <xf numFmtId="164" fontId="12" fillId="8" borderId="1" xfId="1" applyNumberFormat="1" applyFont="1" applyFill="1" applyBorder="1" applyAlignment="1" applyProtection="1">
      <alignment horizontal="center" vertical="top"/>
    </xf>
    <xf numFmtId="164" fontId="12" fillId="0" borderId="1" xfId="1" applyNumberFormat="1" applyFont="1" applyFill="1" applyBorder="1" applyAlignment="1" applyProtection="1">
      <alignment horizontal="center" vertical="top"/>
    </xf>
    <xf numFmtId="2" fontId="12" fillId="8" borderId="1" xfId="5" applyNumberFormat="1" applyFont="1" applyFill="1" applyBorder="1" applyAlignment="1" applyProtection="1">
      <alignment horizontal="center" vertical="top"/>
    </xf>
    <xf numFmtId="165" fontId="12" fillId="8" borderId="1" xfId="5" applyNumberFormat="1" applyFont="1" applyFill="1" applyBorder="1" applyAlignment="1" applyProtection="1">
      <alignment horizontal="center" vertical="top"/>
    </xf>
    <xf numFmtId="0" fontId="12" fillId="0" borderId="0" xfId="0" applyFont="1" applyBorder="1" applyAlignment="1">
      <alignment horizontal="center"/>
    </xf>
    <xf numFmtId="0" fontId="12" fillId="0" borderId="0" xfId="0" applyFont="1"/>
    <xf numFmtId="0" fontId="14" fillId="0" borderId="5" xfId="0" applyFont="1" applyFill="1" applyBorder="1" applyAlignment="1">
      <alignment horizontal="center" vertical="center" wrapText="1"/>
    </xf>
    <xf numFmtId="1" fontId="14" fillId="0" borderId="5" xfId="0" applyNumberFormat="1" applyFont="1" applyBorder="1" applyAlignment="1">
      <alignment horizontal="center" vertical="center" wrapText="1"/>
    </xf>
    <xf numFmtId="1" fontId="14" fillId="4" borderId="5" xfId="0" applyNumberFormat="1" applyFont="1" applyFill="1" applyBorder="1" applyAlignment="1">
      <alignment horizontal="center" vertical="center" wrapText="1"/>
    </xf>
    <xf numFmtId="1" fontId="14" fillId="9" borderId="5" xfId="0" applyNumberFormat="1" applyFont="1" applyFill="1" applyBorder="1" applyAlignment="1">
      <alignment horizontal="center" vertical="center" wrapText="1"/>
    </xf>
    <xf numFmtId="2" fontId="12" fillId="6" borderId="5" xfId="0" applyNumberFormat="1" applyFont="1" applyFill="1" applyBorder="1" applyAlignment="1">
      <alignment horizontal="center"/>
    </xf>
    <xf numFmtId="0" fontId="11" fillId="0" borderId="5" xfId="0" applyFont="1" applyBorder="1" applyAlignment="1">
      <alignment horizontal="center" vertical="center"/>
    </xf>
    <xf numFmtId="1" fontId="11" fillId="6" borderId="5" xfId="0" applyNumberFormat="1" applyFont="1" applyFill="1" applyBorder="1" applyAlignment="1">
      <alignment horizontal="center" vertical="center"/>
    </xf>
    <xf numFmtId="164" fontId="11" fillId="5" borderId="1" xfId="1" applyNumberFormat="1" applyFont="1" applyFill="1" applyBorder="1" applyAlignment="1" applyProtection="1">
      <alignment horizontal="center" vertical="center" wrapText="1"/>
    </xf>
    <xf numFmtId="0" fontId="13" fillId="5" borderId="5" xfId="0" applyFont="1" applyFill="1" applyBorder="1" applyAlignment="1">
      <alignment horizontal="center" vertical="center" wrapText="1"/>
    </xf>
    <xf numFmtId="1" fontId="14" fillId="10" borderId="5" xfId="0" applyNumberFormat="1" applyFont="1" applyFill="1" applyBorder="1" applyAlignment="1">
      <alignment horizontal="center" vertical="center" wrapText="1"/>
    </xf>
    <xf numFmtId="164" fontId="11" fillId="5" borderId="1" xfId="1" applyNumberFormat="1" applyFont="1" applyFill="1" applyBorder="1" applyAlignment="1" applyProtection="1">
      <alignment horizontal="center" vertical="center" wrapText="1"/>
    </xf>
    <xf numFmtId="0" fontId="12" fillId="8" borderId="2" xfId="0" applyNumberFormat="1" applyFont="1" applyFill="1" applyBorder="1"/>
    <xf numFmtId="0" fontId="12" fillId="8" borderId="3" xfId="0" applyNumberFormat="1" applyFont="1" applyFill="1" applyBorder="1"/>
    <xf numFmtId="0" fontId="12" fillId="8" borderId="4" xfId="0" applyNumberFormat="1" applyFont="1" applyFill="1" applyBorder="1"/>
    <xf numFmtId="0" fontId="12" fillId="0" borderId="2" xfId="0" applyNumberFormat="1" applyFont="1" applyFill="1" applyBorder="1"/>
    <xf numFmtId="0" fontId="12" fillId="0" borderId="3" xfId="0" applyNumberFormat="1" applyFont="1" applyFill="1" applyBorder="1"/>
    <xf numFmtId="0" fontId="12" fillId="0" borderId="4" xfId="0" applyNumberFormat="1" applyFont="1" applyFill="1" applyBorder="1"/>
    <xf numFmtId="164" fontId="11" fillId="0" borderId="2" xfId="1" applyNumberFormat="1" applyFont="1" applyFill="1" applyBorder="1" applyAlignment="1" applyProtection="1">
      <alignment horizontal="center" vertical="center"/>
    </xf>
    <xf numFmtId="164" fontId="11" fillId="0" borderId="3" xfId="1" applyNumberFormat="1" applyFont="1" applyFill="1" applyBorder="1" applyAlignment="1" applyProtection="1">
      <alignment horizontal="center" vertical="center"/>
    </xf>
    <xf numFmtId="164" fontId="11" fillId="0" borderId="4" xfId="1" applyNumberFormat="1" applyFont="1" applyFill="1" applyBorder="1" applyAlignment="1" applyProtection="1">
      <alignment horizontal="center" vertical="center"/>
    </xf>
    <xf numFmtId="0" fontId="12" fillId="0" borderId="1" xfId="0" applyNumberFormat="1" applyFont="1" applyFill="1" applyBorder="1"/>
    <xf numFmtId="0" fontId="1" fillId="2" borderId="1" xfId="0" applyFont="1" applyFill="1" applyBorder="1" applyAlignment="1" applyProtection="1">
      <alignment horizontal="center" vertical="top" wrapText="1"/>
      <protection hidden="1"/>
    </xf>
  </cellXfs>
  <cellStyles count="7">
    <cellStyle name="Comma" xfId="1" builtinId="3"/>
    <cellStyle name="Excel Built-in Normal" xfId="6"/>
    <cellStyle name="Excel_BuiltIn_Comma 2" xfId="5"/>
    <cellStyle name="Normal" xfId="0" builtinId="0"/>
    <cellStyle name="Normal 2" xfId="4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T39"/>
  <sheetViews>
    <sheetView tabSelected="1" topLeftCell="A10" zoomScale="107" zoomScaleNormal="107" workbookViewId="0">
      <selection activeCell="E6" sqref="E6"/>
    </sheetView>
  </sheetViews>
  <sheetFormatPr defaultColWidth="31.28515625" defaultRowHeight="13.5"/>
  <cols>
    <col min="1" max="1" width="47.85546875" style="21" customWidth="1"/>
    <col min="2" max="2" width="12.42578125" style="21" customWidth="1"/>
    <col min="3" max="3" width="12" style="21" customWidth="1"/>
    <col min="4" max="4" width="14.140625" style="21" customWidth="1"/>
    <col min="5" max="5" width="14.7109375" style="21" customWidth="1"/>
    <col min="6" max="6" width="19.5703125" style="21" customWidth="1"/>
    <col min="7" max="7" width="44.140625" style="21" customWidth="1"/>
    <col min="8" max="8" width="14.7109375" style="21" customWidth="1"/>
    <col min="9" max="9" width="11.85546875" style="21" customWidth="1"/>
    <col min="10" max="10" width="14.5703125" style="21" customWidth="1"/>
    <col min="11" max="12" width="13.140625" style="21" customWidth="1"/>
    <col min="13" max="13" width="13.5703125" style="21" customWidth="1"/>
    <col min="14" max="14" width="14.140625" style="21" customWidth="1"/>
    <col min="15" max="15" width="11.85546875" style="21" customWidth="1"/>
    <col min="16" max="16" width="12" style="21" customWidth="1"/>
    <col min="17" max="17" width="11" style="21" customWidth="1"/>
    <col min="18" max="18" width="11.5703125" style="21" customWidth="1"/>
    <col min="19" max="19" width="12" style="21" customWidth="1"/>
    <col min="20" max="237" width="31.28515625" style="21"/>
    <col min="238" max="245" width="31.28515625" style="22"/>
    <col min="246" max="247" width="31.28515625" style="23"/>
    <col min="248" max="254" width="31.28515625" style="20"/>
    <col min="255" max="16384" width="31.28515625" style="24"/>
  </cols>
  <sheetData>
    <row r="1" spans="1:6" ht="26.85" customHeight="1">
      <c r="A1" s="52" t="s">
        <v>60</v>
      </c>
      <c r="B1" s="55" t="s">
        <v>0</v>
      </c>
      <c r="C1" s="55"/>
      <c r="D1" s="25" t="s">
        <v>1</v>
      </c>
      <c r="E1" s="25"/>
      <c r="F1" s="25" t="s">
        <v>2</v>
      </c>
    </row>
    <row r="2" spans="1:6" ht="12.75" customHeight="1">
      <c r="A2" s="26" t="s">
        <v>60</v>
      </c>
      <c r="B2" s="27" t="s">
        <v>51</v>
      </c>
      <c r="C2" s="27" t="s">
        <v>3</v>
      </c>
      <c r="D2" s="27" t="s">
        <v>4</v>
      </c>
      <c r="E2" s="28" t="s">
        <v>5</v>
      </c>
      <c r="F2" s="27" t="s">
        <v>6</v>
      </c>
    </row>
    <row r="3" spans="1:6">
      <c r="A3" s="29" t="s">
        <v>53</v>
      </c>
      <c r="B3" s="30">
        <v>9285012</v>
      </c>
      <c r="C3" s="31">
        <v>50238</v>
      </c>
      <c r="D3" s="32">
        <f>AVERAGE(B3:C3)</f>
        <v>4667625</v>
      </c>
      <c r="E3" s="33">
        <v>1</v>
      </c>
      <c r="F3" s="32">
        <f t="shared" ref="F3:F9" si="0">E3*D3</f>
        <v>4667625</v>
      </c>
    </row>
    <row r="4" spans="1:6">
      <c r="A4" s="29" t="s">
        <v>54</v>
      </c>
      <c r="B4" s="30">
        <v>9150317</v>
      </c>
      <c r="C4" s="31">
        <v>11783790</v>
      </c>
      <c r="D4" s="32">
        <f t="shared" ref="D4:D9" si="1">AVERAGE(B4:C4)</f>
        <v>10467053.5</v>
      </c>
      <c r="E4" s="33">
        <v>1</v>
      </c>
      <c r="F4" s="32">
        <f t="shared" si="0"/>
        <v>10467053.5</v>
      </c>
    </row>
    <row r="5" spans="1:6" ht="15" customHeight="1">
      <c r="A5" s="29" t="s">
        <v>58</v>
      </c>
      <c r="B5" s="30">
        <v>11393425</v>
      </c>
      <c r="C5" s="31">
        <v>12334141</v>
      </c>
      <c r="D5" s="32">
        <f t="shared" si="1"/>
        <v>11863783</v>
      </c>
      <c r="E5" s="33">
        <v>0</v>
      </c>
      <c r="F5" s="32">
        <f t="shared" ref="F5" si="2">E5*D5</f>
        <v>0</v>
      </c>
    </row>
    <row r="6" spans="1:6" ht="15" customHeight="1">
      <c r="A6" s="29" t="s">
        <v>61</v>
      </c>
      <c r="B6" s="30">
        <v>52165</v>
      </c>
      <c r="C6" s="31">
        <v>65489</v>
      </c>
      <c r="D6" s="32">
        <f t="shared" ref="D6" si="3">AVERAGE(B6:C6)</f>
        <v>58827</v>
      </c>
      <c r="E6" s="33">
        <v>1</v>
      </c>
      <c r="F6" s="32">
        <f t="shared" ref="F6" si="4">E6*D6</f>
        <v>58827</v>
      </c>
    </row>
    <row r="7" spans="1:6" ht="15" customHeight="1">
      <c r="A7" s="29" t="s">
        <v>55</v>
      </c>
      <c r="B7" s="30">
        <v>14645465</v>
      </c>
      <c r="C7" s="31">
        <v>15345573</v>
      </c>
      <c r="D7" s="32">
        <f t="shared" si="1"/>
        <v>14995519</v>
      </c>
      <c r="E7" s="33">
        <v>1</v>
      </c>
      <c r="F7" s="32">
        <f t="shared" ref="F7" si="5">E7*D7</f>
        <v>14995519</v>
      </c>
    </row>
    <row r="8" spans="1:6" ht="15" customHeight="1">
      <c r="A8" s="29" t="s">
        <v>56</v>
      </c>
      <c r="B8" s="30">
        <f>150000+135000+135000+135000+135000</f>
        <v>690000</v>
      </c>
      <c r="C8" s="31">
        <f>600000+540000+540000+540000+540000</f>
        <v>2760000</v>
      </c>
      <c r="D8" s="32">
        <f t="shared" ref="D8" si="6">AVERAGE(B8:C8)</f>
        <v>1725000</v>
      </c>
      <c r="E8" s="33">
        <v>1</v>
      </c>
      <c r="F8" s="32">
        <f t="shared" ref="F8" si="7">E8*D8</f>
        <v>1725000</v>
      </c>
    </row>
    <row r="9" spans="1:6">
      <c r="A9" s="29" t="s">
        <v>7</v>
      </c>
      <c r="B9" s="30">
        <v>-1786436</v>
      </c>
      <c r="C9" s="30">
        <v>-9573</v>
      </c>
      <c r="D9" s="32">
        <f t="shared" si="1"/>
        <v>-898004.5</v>
      </c>
      <c r="E9" s="33">
        <v>1</v>
      </c>
      <c r="F9" s="32">
        <f t="shared" si="0"/>
        <v>-898004.5</v>
      </c>
    </row>
    <row r="10" spans="1:6" ht="12.75" customHeight="1">
      <c r="A10" s="26" t="s">
        <v>65</v>
      </c>
      <c r="B10" s="27" t="s">
        <v>51</v>
      </c>
      <c r="C10" s="27" t="s">
        <v>3</v>
      </c>
      <c r="D10" s="27" t="s">
        <v>4</v>
      </c>
      <c r="E10" s="28" t="s">
        <v>5</v>
      </c>
      <c r="F10" s="27" t="s">
        <v>6</v>
      </c>
    </row>
    <row r="11" spans="1:6">
      <c r="A11" s="29" t="s">
        <v>53</v>
      </c>
      <c r="B11" s="30">
        <v>26371647.579999998</v>
      </c>
      <c r="C11" s="31">
        <v>28289976.25</v>
      </c>
      <c r="D11" s="32">
        <f>AVERAGE(B11:C11)</f>
        <v>27330811.914999999</v>
      </c>
      <c r="E11" s="33">
        <v>1</v>
      </c>
      <c r="F11" s="32">
        <f t="shared" ref="F11:F17" si="8">E11*D11</f>
        <v>27330811.914999999</v>
      </c>
    </row>
    <row r="12" spans="1:6">
      <c r="A12" s="29" t="s">
        <v>54</v>
      </c>
      <c r="B12" s="30">
        <v>1246316.46</v>
      </c>
      <c r="C12" s="31">
        <v>14440604</v>
      </c>
      <c r="D12" s="32">
        <f t="shared" ref="D12:D17" si="9">AVERAGE(B12:C12)</f>
        <v>7843460.2300000004</v>
      </c>
      <c r="E12" s="33">
        <v>1</v>
      </c>
      <c r="F12" s="32">
        <f t="shared" si="8"/>
        <v>7843460.2300000004</v>
      </c>
    </row>
    <row r="13" spans="1:6" ht="15" customHeight="1">
      <c r="A13" s="29" t="s">
        <v>66</v>
      </c>
      <c r="B13" s="30">
        <v>7498539</v>
      </c>
      <c r="C13" s="31">
        <v>1720828.13</v>
      </c>
      <c r="D13" s="32">
        <f t="shared" si="9"/>
        <v>4609683.5649999995</v>
      </c>
      <c r="E13" s="33">
        <v>0.25</v>
      </c>
      <c r="F13" s="32">
        <f t="shared" si="8"/>
        <v>1152420.8912499999</v>
      </c>
    </row>
    <row r="14" spans="1:6" ht="15" customHeight="1">
      <c r="A14" s="29" t="s">
        <v>66</v>
      </c>
      <c r="B14" s="30">
        <v>0</v>
      </c>
      <c r="C14" s="31">
        <v>338767</v>
      </c>
      <c r="D14" s="32">
        <f t="shared" ref="D14:D15" si="10">AVERAGE(B14:C14)</f>
        <v>169383.5</v>
      </c>
      <c r="E14" s="33">
        <v>0.25</v>
      </c>
      <c r="F14" s="32">
        <f t="shared" ref="F14:F15" si="11">E14*D14</f>
        <v>42345.875</v>
      </c>
    </row>
    <row r="15" spans="1:6" ht="15" customHeight="1">
      <c r="A15" s="29" t="s">
        <v>57</v>
      </c>
      <c r="B15" s="30">
        <v>25108</v>
      </c>
      <c r="C15" s="31">
        <v>18542</v>
      </c>
      <c r="D15" s="32">
        <f t="shared" si="10"/>
        <v>21825</v>
      </c>
      <c r="E15" s="33">
        <v>0.25</v>
      </c>
      <c r="F15" s="32">
        <f t="shared" si="11"/>
        <v>5456.25</v>
      </c>
    </row>
    <row r="16" spans="1:6" ht="15" customHeight="1">
      <c r="A16" s="29" t="s">
        <v>67</v>
      </c>
      <c r="B16" s="30">
        <v>0</v>
      </c>
      <c r="C16" s="31">
        <f>129167+67945</f>
        <v>197112</v>
      </c>
      <c r="D16" s="32">
        <f t="shared" si="9"/>
        <v>98556</v>
      </c>
      <c r="E16" s="33">
        <v>0.5</v>
      </c>
      <c r="F16" s="32">
        <f t="shared" si="8"/>
        <v>49278</v>
      </c>
    </row>
    <row r="17" spans="1:6">
      <c r="A17" s="29" t="s">
        <v>7</v>
      </c>
      <c r="B17" s="30">
        <v>-10104417</v>
      </c>
      <c r="C17" s="30">
        <v>-10972633</v>
      </c>
      <c r="D17" s="32">
        <f t="shared" si="9"/>
        <v>-10538525</v>
      </c>
      <c r="E17" s="33">
        <v>1</v>
      </c>
      <c r="F17" s="32">
        <f t="shared" si="8"/>
        <v>-10538525</v>
      </c>
    </row>
    <row r="18" spans="1:6" ht="12.75" customHeight="1">
      <c r="A18" s="26" t="s">
        <v>75</v>
      </c>
      <c r="B18" s="27" t="s">
        <v>51</v>
      </c>
      <c r="C18" s="27" t="s">
        <v>3</v>
      </c>
      <c r="D18" s="27" t="s">
        <v>4</v>
      </c>
      <c r="E18" s="28" t="s">
        <v>5</v>
      </c>
      <c r="F18" s="27" t="s">
        <v>6</v>
      </c>
    </row>
    <row r="19" spans="1:6">
      <c r="A19" s="29" t="s">
        <v>53</v>
      </c>
      <c r="B19" s="30">
        <v>3280618.84</v>
      </c>
      <c r="C19" s="31">
        <v>2542268.67</v>
      </c>
      <c r="D19" s="32">
        <f>AVERAGE(B19:C19)</f>
        <v>2911443.7549999999</v>
      </c>
      <c r="E19" s="33">
        <v>1</v>
      </c>
      <c r="F19" s="32">
        <f t="shared" ref="F19:F24" si="12">E19*D19</f>
        <v>2911443.7549999999</v>
      </c>
    </row>
    <row r="20" spans="1:6">
      <c r="A20" s="29" t="s">
        <v>54</v>
      </c>
      <c r="B20" s="30">
        <v>596600</v>
      </c>
      <c r="C20" s="31">
        <v>466432</v>
      </c>
      <c r="D20" s="32">
        <f t="shared" ref="D20:D24" si="13">AVERAGE(B20:C20)</f>
        <v>531516</v>
      </c>
      <c r="E20" s="33">
        <v>1</v>
      </c>
      <c r="F20" s="32">
        <f t="shared" si="12"/>
        <v>531516</v>
      </c>
    </row>
    <row r="21" spans="1:6" ht="15" customHeight="1">
      <c r="A21" s="29" t="s">
        <v>76</v>
      </c>
      <c r="B21" s="30">
        <v>46331.5</v>
      </c>
      <c r="C21" s="31">
        <v>0</v>
      </c>
      <c r="D21" s="32">
        <f t="shared" si="13"/>
        <v>23165.75</v>
      </c>
      <c r="E21" s="33">
        <v>0.25</v>
      </c>
      <c r="F21" s="32">
        <f t="shared" si="12"/>
        <v>5791.4375</v>
      </c>
    </row>
    <row r="22" spans="1:6" ht="15" customHeight="1">
      <c r="A22" s="29" t="s">
        <v>77</v>
      </c>
      <c r="B22" s="30">
        <v>21732</v>
      </c>
      <c r="C22" s="31">
        <v>132721.24</v>
      </c>
      <c r="D22" s="32">
        <f t="shared" si="13"/>
        <v>77226.62</v>
      </c>
      <c r="E22" s="33">
        <v>0.25</v>
      </c>
      <c r="F22" s="32">
        <f t="shared" si="12"/>
        <v>19306.654999999999</v>
      </c>
    </row>
    <row r="23" spans="1:6" ht="15" customHeight="1">
      <c r="A23" s="29" t="s">
        <v>57</v>
      </c>
      <c r="B23" s="30">
        <v>20525</v>
      </c>
      <c r="C23" s="31">
        <v>9559</v>
      </c>
      <c r="D23" s="32">
        <f t="shared" si="13"/>
        <v>15042</v>
      </c>
      <c r="E23" s="33">
        <v>0.5</v>
      </c>
      <c r="F23" s="32">
        <f t="shared" si="12"/>
        <v>7521</v>
      </c>
    </row>
    <row r="24" spans="1:6">
      <c r="A24" s="29" t="s">
        <v>7</v>
      </c>
      <c r="B24" s="30">
        <v>-731240</v>
      </c>
      <c r="C24" s="30">
        <v>-498351</v>
      </c>
      <c r="D24" s="32">
        <f t="shared" si="13"/>
        <v>-614795.5</v>
      </c>
      <c r="E24" s="33">
        <v>1</v>
      </c>
      <c r="F24" s="32">
        <f t="shared" si="12"/>
        <v>-614795.5</v>
      </c>
    </row>
    <row r="25" spans="1:6" ht="12.75" customHeight="1">
      <c r="A25" s="26" t="s">
        <v>78</v>
      </c>
      <c r="B25" s="27" t="s">
        <v>51</v>
      </c>
      <c r="C25" s="27" t="s">
        <v>3</v>
      </c>
      <c r="D25" s="27" t="s">
        <v>4</v>
      </c>
      <c r="E25" s="28" t="s">
        <v>5</v>
      </c>
      <c r="F25" s="27" t="s">
        <v>6</v>
      </c>
    </row>
    <row r="26" spans="1:6">
      <c r="A26" s="29" t="s">
        <v>53</v>
      </c>
      <c r="B26" s="30">
        <v>1330332.2</v>
      </c>
      <c r="C26" s="31">
        <v>981328.69</v>
      </c>
      <c r="D26" s="32">
        <f>AVERAGE(B26:C26)</f>
        <v>1155830.4449999998</v>
      </c>
      <c r="E26" s="33">
        <v>1</v>
      </c>
      <c r="F26" s="32">
        <f t="shared" ref="F26:F30" si="14">E26*D26</f>
        <v>1155830.4449999998</v>
      </c>
    </row>
    <row r="27" spans="1:6">
      <c r="A27" s="29" t="s">
        <v>54</v>
      </c>
      <c r="B27" s="30">
        <v>278943</v>
      </c>
      <c r="C27" s="31">
        <v>319407</v>
      </c>
      <c r="D27" s="32">
        <f t="shared" ref="D27:D30" si="15">AVERAGE(B27:C27)</f>
        <v>299175</v>
      </c>
      <c r="E27" s="33">
        <v>1</v>
      </c>
      <c r="F27" s="32">
        <f t="shared" si="14"/>
        <v>299175</v>
      </c>
    </row>
    <row r="28" spans="1:6" ht="15" customHeight="1">
      <c r="A28" s="29" t="s">
        <v>77</v>
      </c>
      <c r="B28" s="30">
        <v>13830</v>
      </c>
      <c r="C28" s="31">
        <v>68482.179999999993</v>
      </c>
      <c r="D28" s="32">
        <f t="shared" si="15"/>
        <v>41156.089999999997</v>
      </c>
      <c r="E28" s="33">
        <v>0.25</v>
      </c>
      <c r="F28" s="32">
        <f t="shared" si="14"/>
        <v>10289.022499999999</v>
      </c>
    </row>
    <row r="29" spans="1:6" ht="15" customHeight="1">
      <c r="A29" s="29" t="s">
        <v>57</v>
      </c>
      <c r="B29" s="30">
        <v>57544</v>
      </c>
      <c r="C29" s="31">
        <v>1654</v>
      </c>
      <c r="D29" s="32">
        <f t="shared" si="15"/>
        <v>29599</v>
      </c>
      <c r="E29" s="33">
        <v>0.5</v>
      </c>
      <c r="F29" s="32">
        <f t="shared" si="14"/>
        <v>14799.5</v>
      </c>
    </row>
    <row r="30" spans="1:6">
      <c r="A30" s="29" t="s">
        <v>7</v>
      </c>
      <c r="B30" s="30">
        <v>-248860</v>
      </c>
      <c r="C30" s="30">
        <v>-103119</v>
      </c>
      <c r="D30" s="32">
        <f t="shared" si="15"/>
        <v>-175989.5</v>
      </c>
      <c r="E30" s="33">
        <v>1</v>
      </c>
      <c r="F30" s="32">
        <f t="shared" si="14"/>
        <v>-175989.5</v>
      </c>
    </row>
    <row r="31" spans="1:6" ht="15.4" customHeight="1">
      <c r="A31" s="34" t="s">
        <v>8</v>
      </c>
      <c r="B31" s="56"/>
      <c r="C31" s="57"/>
      <c r="D31" s="57"/>
      <c r="E31" s="58"/>
      <c r="F31" s="35">
        <f>+SUM(F3:F30)</f>
        <v>61066155.97625</v>
      </c>
    </row>
    <row r="32" spans="1:6" ht="16.350000000000001" customHeight="1">
      <c r="A32" s="36" t="s">
        <v>9</v>
      </c>
      <c r="B32" s="59"/>
      <c r="C32" s="60"/>
      <c r="D32" s="60"/>
      <c r="E32" s="61"/>
      <c r="F32" s="35">
        <f>F31/12</f>
        <v>5088846.3313541664</v>
      </c>
    </row>
    <row r="33" spans="1:6">
      <c r="A33" s="36" t="s">
        <v>10</v>
      </c>
      <c r="B33" s="59"/>
      <c r="C33" s="60"/>
      <c r="D33" s="60"/>
      <c r="E33" s="61"/>
      <c r="F33" s="32">
        <f ca="1">RTR!K13</f>
        <v>221335</v>
      </c>
    </row>
    <row r="34" spans="1:6" ht="16.350000000000001" customHeight="1">
      <c r="A34" s="37" t="s">
        <v>11</v>
      </c>
      <c r="B34" s="62"/>
      <c r="C34" s="63"/>
      <c r="D34" s="63"/>
      <c r="E34" s="64"/>
      <c r="F34" s="38">
        <v>1</v>
      </c>
    </row>
    <row r="35" spans="1:6" ht="16.350000000000001" customHeight="1">
      <c r="A35" s="36" t="s">
        <v>12</v>
      </c>
      <c r="B35" s="65"/>
      <c r="C35" s="65"/>
      <c r="D35" s="65"/>
      <c r="E35" s="65"/>
      <c r="F35" s="39">
        <f ca="1">(F32*F34)-F33</f>
        <v>4867511.3313541664</v>
      </c>
    </row>
    <row r="36" spans="1:6" ht="16.350000000000001" customHeight="1">
      <c r="A36" s="36" t="s">
        <v>13</v>
      </c>
      <c r="B36" s="65"/>
      <c r="C36" s="65"/>
      <c r="D36" s="65"/>
      <c r="E36" s="65"/>
      <c r="F36" s="40">
        <v>180</v>
      </c>
    </row>
    <row r="37" spans="1:6" ht="14.25" customHeight="1">
      <c r="A37" s="36" t="s">
        <v>14</v>
      </c>
      <c r="B37" s="65"/>
      <c r="C37" s="65"/>
      <c r="D37" s="65"/>
      <c r="E37" s="65"/>
      <c r="F37" s="38">
        <v>0.1</v>
      </c>
    </row>
    <row r="38" spans="1:6">
      <c r="A38" s="36" t="s">
        <v>15</v>
      </c>
      <c r="B38" s="65"/>
      <c r="C38" s="65"/>
      <c r="D38" s="65"/>
      <c r="E38" s="65"/>
      <c r="F38" s="41">
        <f>PMT(F37/12,F36,-100000)</f>
        <v>1074.6051177081163</v>
      </c>
    </row>
    <row r="39" spans="1:6">
      <c r="A39" s="36" t="s">
        <v>16</v>
      </c>
      <c r="B39" s="65"/>
      <c r="C39" s="65"/>
      <c r="D39" s="65"/>
      <c r="E39" s="65"/>
      <c r="F39" s="42">
        <f ca="1">F35/F38</f>
        <v>4529.5813793772359</v>
      </c>
    </row>
  </sheetData>
  <sheetProtection selectLockedCells="1" selectUnlockedCells="1"/>
  <mergeCells count="10">
    <mergeCell ref="B35:E35"/>
    <mergeCell ref="B36:E36"/>
    <mergeCell ref="B37:E37"/>
    <mergeCell ref="B38:E38"/>
    <mergeCell ref="B39:E39"/>
    <mergeCell ref="B1:C1"/>
    <mergeCell ref="B31:E31"/>
    <mergeCell ref="B32:E32"/>
    <mergeCell ref="B33:E33"/>
    <mergeCell ref="B34:E34"/>
  </mergeCells>
  <pageMargins left="0.78749999999999998" right="0.78749999999999998" top="1.05277777777778" bottom="1.05277777777778" header="0.78749999999999998" footer="0.78749999999999998"/>
  <pageSetup firstPageNumber="0" orientation="landscape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24"/>
    <pageSetUpPr fitToPage="1"/>
  </sheetPr>
  <dimension ref="A1:IM13"/>
  <sheetViews>
    <sheetView topLeftCell="A4" zoomScale="89" zoomScaleNormal="89" workbookViewId="0">
      <selection activeCell="K22" sqref="K22"/>
    </sheetView>
  </sheetViews>
  <sheetFormatPr defaultColWidth="22.140625" defaultRowHeight="13.5"/>
  <cols>
    <col min="1" max="1" width="5.42578125" style="43" customWidth="1"/>
    <col min="2" max="2" width="21.28515625" style="43" customWidth="1"/>
    <col min="3" max="3" width="25" style="43" customWidth="1"/>
    <col min="4" max="4" width="18.5703125" style="43" customWidth="1"/>
    <col min="5" max="5" width="22.5703125" style="43" customWidth="1"/>
    <col min="6" max="6" width="10.28515625" style="43" bestFit="1" customWidth="1"/>
    <col min="7" max="7" width="10.140625" style="43" customWidth="1"/>
    <col min="8" max="8" width="6.5703125" style="43" customWidth="1"/>
    <col min="9" max="9" width="6.42578125" style="43" customWidth="1"/>
    <col min="10" max="10" width="9" style="43" bestFit="1" customWidth="1"/>
    <col min="11" max="11" width="13.140625" style="43" customWidth="1"/>
    <col min="12" max="247" width="22.140625" style="43"/>
    <col min="248" max="16384" width="22.140625" style="44"/>
  </cols>
  <sheetData>
    <row r="1" spans="1:11" ht="27">
      <c r="A1" s="53" t="s">
        <v>17</v>
      </c>
      <c r="B1" s="53" t="s">
        <v>18</v>
      </c>
      <c r="C1" s="53" t="s">
        <v>19</v>
      </c>
      <c r="D1" s="53" t="s">
        <v>20</v>
      </c>
      <c r="E1" s="53" t="s">
        <v>21</v>
      </c>
      <c r="F1" s="53" t="s">
        <v>22</v>
      </c>
      <c r="G1" s="53" t="s">
        <v>23</v>
      </c>
      <c r="H1" s="53" t="s">
        <v>24</v>
      </c>
      <c r="I1" s="53" t="s">
        <v>25</v>
      </c>
      <c r="J1" s="53" t="s">
        <v>26</v>
      </c>
      <c r="K1" s="53" t="s">
        <v>27</v>
      </c>
    </row>
    <row r="2" spans="1:11" ht="27">
      <c r="A2" s="45">
        <v>1</v>
      </c>
      <c r="B2" s="46">
        <v>3732823</v>
      </c>
      <c r="C2" s="45" t="s">
        <v>62</v>
      </c>
      <c r="D2" s="45" t="s">
        <v>52</v>
      </c>
      <c r="E2" s="46" t="s">
        <v>63</v>
      </c>
      <c r="F2" s="46">
        <v>8000000</v>
      </c>
      <c r="G2" s="47">
        <v>84</v>
      </c>
      <c r="H2" s="47">
        <v>49</v>
      </c>
      <c r="I2" s="47">
        <f>84-49</f>
        <v>35</v>
      </c>
      <c r="J2" s="47">
        <v>1369795</v>
      </c>
      <c r="K2" s="49" t="s">
        <v>28</v>
      </c>
    </row>
    <row r="3" spans="1:11" ht="27">
      <c r="A3" s="45">
        <v>2</v>
      </c>
      <c r="B3" s="46">
        <v>3962684</v>
      </c>
      <c r="C3" s="45" t="s">
        <v>62</v>
      </c>
      <c r="D3" s="45" t="s">
        <v>52</v>
      </c>
      <c r="E3" s="46" t="s">
        <v>63</v>
      </c>
      <c r="F3" s="46">
        <v>35000000</v>
      </c>
      <c r="G3" s="47">
        <v>90</v>
      </c>
      <c r="H3" s="47">
        <v>39</v>
      </c>
      <c r="I3" s="47">
        <f>90-39</f>
        <v>51</v>
      </c>
      <c r="J3" s="47">
        <v>593779</v>
      </c>
      <c r="K3" s="49" t="s">
        <v>28</v>
      </c>
    </row>
    <row r="4" spans="1:11">
      <c r="A4" s="45">
        <v>3</v>
      </c>
      <c r="B4" s="46">
        <v>43492405</v>
      </c>
      <c r="C4" s="45" t="s">
        <v>62</v>
      </c>
      <c r="D4" s="45" t="s">
        <v>52</v>
      </c>
      <c r="E4" s="46" t="s">
        <v>64</v>
      </c>
      <c r="F4" s="46">
        <v>800000</v>
      </c>
      <c r="G4" s="47">
        <v>60</v>
      </c>
      <c r="H4" s="47">
        <v>38</v>
      </c>
      <c r="I4" s="47">
        <f>60-38</f>
        <v>22</v>
      </c>
      <c r="J4" s="47">
        <v>16764</v>
      </c>
      <c r="K4" s="49" t="s">
        <v>28</v>
      </c>
    </row>
    <row r="5" spans="1:11">
      <c r="A5" s="45">
        <v>4</v>
      </c>
      <c r="B5" s="46" t="s">
        <v>68</v>
      </c>
      <c r="C5" s="45" t="s">
        <v>69</v>
      </c>
      <c r="D5" s="45" t="s">
        <v>59</v>
      </c>
      <c r="E5" s="46" t="s">
        <v>70</v>
      </c>
      <c r="F5" s="46">
        <v>1325000</v>
      </c>
      <c r="G5" s="47">
        <v>240</v>
      </c>
      <c r="H5" s="54"/>
      <c r="I5" s="54"/>
      <c r="J5" s="47">
        <v>12050</v>
      </c>
      <c r="K5" s="49" t="s">
        <v>28</v>
      </c>
    </row>
    <row r="6" spans="1:11" ht="16.5" customHeight="1">
      <c r="A6" s="45">
        <v>5</v>
      </c>
      <c r="B6" s="46">
        <v>57581565</v>
      </c>
      <c r="C6" s="45" t="s">
        <v>69</v>
      </c>
      <c r="D6" s="45" t="s">
        <v>52</v>
      </c>
      <c r="E6" s="46" t="s">
        <v>64</v>
      </c>
      <c r="F6" s="46">
        <v>700000</v>
      </c>
      <c r="G6" s="47">
        <v>36</v>
      </c>
      <c r="H6" s="47">
        <v>19</v>
      </c>
      <c r="I6" s="47">
        <f>36-19</f>
        <v>17</v>
      </c>
      <c r="J6" s="47">
        <v>22345</v>
      </c>
      <c r="K6" s="49" t="s">
        <v>28</v>
      </c>
    </row>
    <row r="7" spans="1:11">
      <c r="A7" s="45">
        <v>6</v>
      </c>
      <c r="B7" s="46">
        <v>51496091</v>
      </c>
      <c r="C7" s="45" t="s">
        <v>71</v>
      </c>
      <c r="D7" s="45" t="s">
        <v>52</v>
      </c>
      <c r="E7" s="46" t="s">
        <v>64</v>
      </c>
      <c r="F7" s="46">
        <v>2400000</v>
      </c>
      <c r="G7" s="47">
        <v>60</v>
      </c>
      <c r="H7" s="54"/>
      <c r="I7" s="54"/>
      <c r="J7" s="47">
        <v>49260</v>
      </c>
      <c r="K7" s="49" t="s">
        <v>28</v>
      </c>
    </row>
    <row r="8" spans="1:11">
      <c r="A8" s="45">
        <v>7</v>
      </c>
      <c r="B8" s="46">
        <v>65194209</v>
      </c>
      <c r="C8" s="45" t="s">
        <v>72</v>
      </c>
      <c r="D8" s="45" t="s">
        <v>52</v>
      </c>
      <c r="E8" s="46" t="s">
        <v>64</v>
      </c>
      <c r="F8" s="46">
        <v>700000</v>
      </c>
      <c r="G8" s="47">
        <v>36</v>
      </c>
      <c r="H8" s="54"/>
      <c r="I8" s="54"/>
      <c r="J8" s="47">
        <v>22508</v>
      </c>
      <c r="K8" s="49" t="s">
        <v>28</v>
      </c>
    </row>
    <row r="9" spans="1:11" ht="17.25" customHeight="1">
      <c r="A9" s="45">
        <v>8</v>
      </c>
      <c r="B9" s="46">
        <v>68600099</v>
      </c>
      <c r="C9" s="45" t="s">
        <v>72</v>
      </c>
      <c r="D9" s="45" t="s">
        <v>52</v>
      </c>
      <c r="E9" s="46" t="s">
        <v>64</v>
      </c>
      <c r="F9" s="46">
        <v>2500000</v>
      </c>
      <c r="G9" s="47">
        <v>36</v>
      </c>
      <c r="H9" s="54"/>
      <c r="I9" s="54"/>
      <c r="J9" s="47">
        <v>79861</v>
      </c>
      <c r="K9" s="49" t="s">
        <v>28</v>
      </c>
    </row>
    <row r="10" spans="1:11" ht="16.5" customHeight="1">
      <c r="A10" s="45">
        <v>9</v>
      </c>
      <c r="B10" s="46">
        <v>65093779</v>
      </c>
      <c r="C10" s="45" t="s">
        <v>72</v>
      </c>
      <c r="D10" s="45" t="s">
        <v>52</v>
      </c>
      <c r="E10" s="46" t="s">
        <v>64</v>
      </c>
      <c r="F10" s="46">
        <v>1000000</v>
      </c>
      <c r="G10" s="47">
        <v>36</v>
      </c>
      <c r="H10" s="54"/>
      <c r="I10" s="54"/>
      <c r="J10" s="47">
        <v>32308</v>
      </c>
      <c r="K10" s="49" t="s">
        <v>28</v>
      </c>
    </row>
    <row r="11" spans="1:11">
      <c r="A11" s="45">
        <v>10</v>
      </c>
      <c r="B11" s="46" t="s">
        <v>73</v>
      </c>
      <c r="C11" s="45" t="s">
        <v>74</v>
      </c>
      <c r="D11" s="45" t="s">
        <v>59</v>
      </c>
      <c r="E11" s="46" t="s">
        <v>70</v>
      </c>
      <c r="F11" s="46">
        <v>7500000</v>
      </c>
      <c r="G11" s="47">
        <v>175</v>
      </c>
      <c r="H11" s="47">
        <v>51</v>
      </c>
      <c r="I11" s="47">
        <f>175-51</f>
        <v>124</v>
      </c>
      <c r="J11" s="47">
        <v>37398</v>
      </c>
      <c r="K11" s="49" t="s">
        <v>28</v>
      </c>
    </row>
    <row r="12" spans="1:11">
      <c r="A12" s="45">
        <v>17</v>
      </c>
      <c r="B12" s="46"/>
      <c r="C12" s="45"/>
      <c r="D12" s="45"/>
      <c r="E12" s="46"/>
      <c r="F12" s="46"/>
      <c r="G12" s="48"/>
      <c r="H12" s="48"/>
      <c r="I12" s="48"/>
      <c r="J12" s="47"/>
      <c r="K12" s="49" t="s">
        <v>28</v>
      </c>
    </row>
    <row r="13" spans="1:11">
      <c r="A13" s="50"/>
      <c r="B13" s="45"/>
      <c r="C13" s="45"/>
      <c r="D13" s="45"/>
      <c r="E13" s="46"/>
      <c r="F13" s="45"/>
      <c r="G13" s="45"/>
      <c r="H13" s="45"/>
      <c r="I13" s="45"/>
      <c r="J13" s="45"/>
      <c r="K13" s="51">
        <f ca="1">SUMIF(K7:K11,"Y",J7:J10)</f>
        <v>221335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useFirstPageNumber="1" horizontalDpi="300" verticalDpi="30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sqref="A1:B1"/>
    </sheetView>
  </sheetViews>
  <sheetFormatPr defaultColWidth="9"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66" t="s">
        <v>29</v>
      </c>
      <c r="B1" s="66"/>
      <c r="C1" s="2"/>
    </row>
    <row r="2" spans="1:6" ht="14.25" customHeight="1">
      <c r="A2" s="66" t="s">
        <v>30</v>
      </c>
      <c r="B2" s="66"/>
      <c r="C2" s="2"/>
    </row>
    <row r="5" spans="1:6" ht="27">
      <c r="A5" s="3" t="s">
        <v>17</v>
      </c>
      <c r="B5" s="4" t="s">
        <v>31</v>
      </c>
      <c r="C5" s="4" t="s">
        <v>32</v>
      </c>
      <c r="D5" s="5" t="s">
        <v>33</v>
      </c>
      <c r="E5" s="1" t="s">
        <v>34</v>
      </c>
      <c r="F5" s="1" t="s">
        <v>35</v>
      </c>
    </row>
    <row r="6" spans="1:6" ht="40.5">
      <c r="A6" s="6">
        <v>1</v>
      </c>
      <c r="B6" s="7" t="s">
        <v>36</v>
      </c>
      <c r="C6" s="8" t="s">
        <v>37</v>
      </c>
      <c r="D6" s="9"/>
      <c r="E6" s="10">
        <v>0.2</v>
      </c>
      <c r="F6" s="10">
        <f t="shared" ref="F6:F12" si="0">E6/10*D6</f>
        <v>0</v>
      </c>
    </row>
    <row r="7" spans="1:6" ht="54">
      <c r="A7" s="6">
        <v>2</v>
      </c>
      <c r="B7" s="7" t="s">
        <v>38</v>
      </c>
      <c r="C7" s="8" t="s">
        <v>39</v>
      </c>
      <c r="D7" s="11"/>
      <c r="E7" s="10">
        <v>0.15</v>
      </c>
      <c r="F7" s="10">
        <f t="shared" si="0"/>
        <v>0</v>
      </c>
    </row>
    <row r="8" spans="1:6" ht="40.5">
      <c r="A8" s="6">
        <v>3</v>
      </c>
      <c r="B8" s="7" t="s">
        <v>40</v>
      </c>
      <c r="C8" s="8" t="s">
        <v>41</v>
      </c>
      <c r="D8" s="11"/>
      <c r="E8" s="10">
        <v>0.1</v>
      </c>
      <c r="F8" s="10">
        <f t="shared" si="0"/>
        <v>0</v>
      </c>
    </row>
    <row r="9" spans="1:6" ht="54">
      <c r="A9" s="6">
        <v>4</v>
      </c>
      <c r="B9" s="7" t="s">
        <v>42</v>
      </c>
      <c r="C9" s="12" t="s">
        <v>43</v>
      </c>
      <c r="D9" s="11"/>
      <c r="E9" s="10">
        <v>0.1</v>
      </c>
      <c r="F9" s="10">
        <f t="shared" si="0"/>
        <v>0</v>
      </c>
    </row>
    <row r="10" spans="1:6" ht="81">
      <c r="A10" s="6">
        <v>5</v>
      </c>
      <c r="B10" s="7" t="s">
        <v>44</v>
      </c>
      <c r="C10" s="8" t="s">
        <v>45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46</v>
      </c>
      <c r="C11" s="14" t="s">
        <v>47</v>
      </c>
      <c r="D11" s="11"/>
      <c r="E11" s="10">
        <v>0.1</v>
      </c>
      <c r="F11" s="10">
        <f t="shared" si="0"/>
        <v>0</v>
      </c>
    </row>
    <row r="12" spans="1:6" ht="27.75">
      <c r="A12" s="6">
        <v>7</v>
      </c>
      <c r="B12" s="6" t="s">
        <v>48</v>
      </c>
      <c r="C12" s="15" t="s">
        <v>49</v>
      </c>
      <c r="D12" s="11"/>
      <c r="E12" s="10">
        <v>0.25</v>
      </c>
      <c r="F12" s="10">
        <f t="shared" si="0"/>
        <v>0</v>
      </c>
    </row>
    <row r="13" spans="1:6" ht="13.5">
      <c r="A13" s="16"/>
      <c r="B13" s="17" t="s">
        <v>50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useFirstPageNumber="1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2018-07-05T06:12:00Z</cp:lastPrinted>
  <dcterms:created xsi:type="dcterms:W3CDTF">2015-09-25T09:25:00Z</dcterms:created>
  <dcterms:modified xsi:type="dcterms:W3CDTF">2020-01-29T04:40:06Z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