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9440" windowHeight="775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fileRecoveryPr autoRecover="0"/>
</workbook>
</file>

<file path=xl/calcChain.xml><?xml version="1.0" encoding="utf-8"?>
<calcChain xmlns="http://schemas.openxmlformats.org/spreadsheetml/2006/main">
  <c r="I6" i="1"/>
  <c r="M5" i="2"/>
  <c r="K4"/>
  <c r="K3"/>
  <c r="K2"/>
  <c r="D8" i="1"/>
  <c r="F8" s="1"/>
  <c r="D5" l="1"/>
  <c r="F5" s="1"/>
  <c r="D9"/>
  <c r="F9" s="1"/>
  <c r="D4" l="1"/>
  <c r="F4" s="1"/>
  <c r="F12" l="1"/>
  <c r="D6" l="1"/>
  <c r="D2"/>
  <c r="F6" l="1"/>
  <c r="F10" s="1"/>
  <c r="F2"/>
  <c r="D3"/>
  <c r="F3" l="1"/>
  <c r="F17" l="1"/>
  <c r="F6" i="5" l="1"/>
  <c r="F7"/>
  <c r="F8"/>
  <c r="F9"/>
  <c r="F10"/>
  <c r="F11"/>
  <c r="F12"/>
  <c r="E13"/>
  <c r="F11" i="1" l="1"/>
  <c r="F13" i="5"/>
  <c r="F14" i="1" l="1"/>
  <c r="F18" s="1"/>
</calcChain>
</file>

<file path=xl/sharedStrings.xml><?xml version="1.0" encoding="utf-8"?>
<sst xmlns="http://schemas.openxmlformats.org/spreadsheetml/2006/main" count="88" uniqueCount="75">
  <si>
    <t>Eligibility</t>
  </si>
  <si>
    <t>Sr. No.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</si>
  <si>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</si>
  <si>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</si>
  <si>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</si>
  <si>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</si>
  <si>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</si>
  <si>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</si>
  <si>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</si>
  <si>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</si>
  <si>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</si>
  <si>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</si>
  <si>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</si>
  <si>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</si>
  <si>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</si>
  <si>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</si>
  <si>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</si>
  <si>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</si>
  <si>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</si>
  <si>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</si>
  <si>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</si>
  <si>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</si>
  <si>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</si>
  <si>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</si>
  <si>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</si>
  <si>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</si>
  <si>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</si>
  <si>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</si>
  <si>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</si>
  <si>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</si>
  <si>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</si>
  <si>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</si>
  <si>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</si>
  <si>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</si>
  <si>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</si>
  <si>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</si>
  <si>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</si>
  <si>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</si>
  <si>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</si>
  <si>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</si>
  <si>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</si>
  <si>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</si>
  <si>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EMI Considered</t>
  </si>
  <si>
    <t>2019-20</t>
  </si>
  <si>
    <t>Less: Taxes Paid</t>
  </si>
  <si>
    <t xml:space="preserve">Max FOIR          </t>
  </si>
  <si>
    <t>Loan Account No.</t>
  </si>
  <si>
    <t>POS</t>
  </si>
  <si>
    <t>Depreciation</t>
  </si>
  <si>
    <t>2020-21</t>
  </si>
  <si>
    <t xml:space="preserve">Net Profit </t>
  </si>
  <si>
    <t>y</t>
  </si>
  <si>
    <t>n</t>
  </si>
  <si>
    <t>Interest on car loan</t>
  </si>
  <si>
    <t>Car Loan</t>
  </si>
  <si>
    <t>Sale as on 31 mar 19</t>
  </si>
  <si>
    <t>Business Income u/s 44AD</t>
  </si>
  <si>
    <t>Lap</t>
  </si>
  <si>
    <t>Repayment account no</t>
  </si>
  <si>
    <t>ALN002300475715</t>
  </si>
  <si>
    <t>Manohar Singh</t>
  </si>
  <si>
    <t>Yes Bank</t>
  </si>
  <si>
    <t>M S Textiles</t>
  </si>
  <si>
    <t>IDFC First</t>
  </si>
  <si>
    <t>UC</t>
  </si>
  <si>
    <t>Gurjot Singh</t>
  </si>
  <si>
    <t>M S Textiles (Prop. Manohar Singh)</t>
  </si>
  <si>
    <t>Interest</t>
  </si>
  <si>
    <t>Detail required</t>
  </si>
  <si>
    <t>Sale as on 31 mar 20</t>
  </si>
  <si>
    <t>Sale as on  31 mar 21</t>
  </si>
  <si>
    <t>Loan Start Date</t>
  </si>
  <si>
    <t>Firm</t>
  </si>
  <si>
    <t>Prop.</t>
  </si>
  <si>
    <t>s/o Manohar Singh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</si>
</sst>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[$-409]d\-mmm\-yy;@"/>
  </numFmts>
  <fonts count="18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"/>
      <name val="Cambria"/>
      <family val="1"/>
      <scheme val="major"/>
    </font>
    <font>
      <sz val="9"/>
      <color theme="9" tint="-0.249977111117893"/>
      <name val="Cambria"/>
      <family val="1"/>
      <scheme val="major"/>
    </font>
    <font>
      <sz val="9"/>
      <name val="Cambria"/>
      <family val="1"/>
      <scheme val="maj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theme="0" tint="-4.9989318521683403E-2"/>
        <bgColor indexed="22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65">
    <xf numFmtId="0" fontId="0" fillId="0" borderId="0" xfId="0"/>
    <xf numFmtId="0" fontId="3" fillId="3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3" borderId="1" xfId="0" applyFont="1" applyFill="1" applyBorder="1" applyAlignment="1" applyProtection="1">
      <alignment vertical="top" wrapText="1"/>
      <protection hidden="1"/>
    </xf>
    <xf numFmtId="0" fontId="3" fillId="3" borderId="1" xfId="0" applyFont="1" applyFill="1" applyBorder="1" applyAlignment="1" applyProtection="1">
      <alignment vertical="top" wrapText="1"/>
      <protection hidden="1"/>
    </xf>
    <xf numFmtId="0" fontId="3" fillId="3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4" borderId="1" xfId="0" applyFont="1" applyFill="1" applyBorder="1" applyAlignment="1" applyProtection="1">
      <alignment vertical="top" wrapText="1"/>
      <protection hidden="1"/>
    </xf>
    <xf numFmtId="0" fontId="3" fillId="4" borderId="1" xfId="0" applyFont="1" applyFill="1" applyBorder="1" applyAlignment="1" applyProtection="1">
      <alignment vertical="top" wrapText="1"/>
      <protection hidden="1"/>
    </xf>
    <xf numFmtId="0" fontId="3" fillId="4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4" borderId="1" xfId="2" applyNumberFormat="1" applyFont="1" applyFill="1" applyBorder="1" applyAlignment="1" applyProtection="1">
      <alignment horizontal="left" vertical="top" wrapText="1"/>
      <protection hidden="1"/>
    </xf>
    <xf numFmtId="0" fontId="8" fillId="2" borderId="0" xfId="3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/>
    </xf>
    <xf numFmtId="0" fontId="10" fillId="0" borderId="0" xfId="0" applyFont="1"/>
    <xf numFmtId="0" fontId="9" fillId="5" borderId="0" xfId="0" applyFont="1" applyFill="1" applyBorder="1" applyAlignment="1">
      <alignment horizontal="center"/>
    </xf>
    <xf numFmtId="0" fontId="9" fillId="5" borderId="0" xfId="0" applyFont="1" applyFill="1"/>
    <xf numFmtId="0" fontId="14" fillId="0" borderId="2" xfId="0" applyFont="1" applyFill="1" applyBorder="1" applyAlignment="1">
      <alignment horizontal="left" vertical="center" wrapText="1"/>
    </xf>
    <xf numFmtId="0" fontId="14" fillId="5" borderId="2" xfId="0" applyFont="1" applyFill="1" applyBorder="1" applyAlignment="1">
      <alignment horizontal="left" vertical="center" wrapText="1"/>
    </xf>
    <xf numFmtId="1" fontId="14" fillId="0" borderId="2" xfId="0" applyNumberFormat="1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/>
    </xf>
    <xf numFmtId="1" fontId="14" fillId="0" borderId="2" xfId="0" applyNumberFormat="1" applyFont="1" applyFill="1" applyBorder="1" applyAlignment="1">
      <alignment horizontal="left" vertical="center" wrapText="1"/>
    </xf>
    <xf numFmtId="1" fontId="12" fillId="2" borderId="2" xfId="0" applyNumberFormat="1" applyFont="1" applyFill="1" applyBorder="1" applyAlignment="1">
      <alignment horizontal="left" vertical="center"/>
    </xf>
    <xf numFmtId="165" fontId="15" fillId="6" borderId="2" xfId="1" applyNumberFormat="1" applyFont="1" applyFill="1" applyBorder="1" applyAlignment="1" applyProtection="1">
      <alignment horizontal="left" vertical="center" wrapText="1"/>
    </xf>
    <xf numFmtId="166" fontId="15" fillId="6" borderId="2" xfId="1" applyNumberFormat="1" applyFont="1" applyFill="1" applyBorder="1" applyAlignment="1" applyProtection="1">
      <alignment horizontal="left" vertical="center"/>
    </xf>
    <xf numFmtId="166" fontId="15" fillId="5" borderId="2" xfId="1" applyNumberFormat="1" applyFont="1" applyFill="1" applyBorder="1" applyAlignment="1" applyProtection="1">
      <alignment horizontal="left" vertical="center"/>
    </xf>
    <xf numFmtId="165" fontId="15" fillId="6" borderId="2" xfId="1" applyNumberFormat="1" applyFont="1" applyFill="1" applyBorder="1" applyAlignment="1" applyProtection="1">
      <alignment horizontal="left" vertical="center"/>
    </xf>
    <xf numFmtId="9" fontId="15" fillId="6" borderId="2" xfId="1" applyNumberFormat="1" applyFont="1" applyFill="1" applyBorder="1" applyAlignment="1" applyProtection="1">
      <alignment horizontal="left" vertical="center"/>
    </xf>
    <xf numFmtId="165" fontId="15" fillId="0" borderId="2" xfId="1" applyNumberFormat="1" applyFont="1" applyFill="1" applyBorder="1" applyAlignment="1" applyProtection="1">
      <alignment horizontal="left" vertical="center" wrapText="1"/>
    </xf>
    <xf numFmtId="0" fontId="15" fillId="0" borderId="2" xfId="0" applyNumberFormat="1" applyFont="1" applyFill="1" applyBorder="1" applyAlignment="1">
      <alignment horizontal="left" vertical="center"/>
    </xf>
    <xf numFmtId="165" fontId="15" fillId="2" borderId="2" xfId="1" applyNumberFormat="1" applyFont="1" applyFill="1" applyBorder="1" applyAlignment="1" applyProtection="1">
      <alignment horizontal="left" vertical="center"/>
    </xf>
    <xf numFmtId="165" fontId="15" fillId="0" borderId="2" xfId="1" applyNumberFormat="1" applyFont="1" applyFill="1" applyBorder="1" applyAlignment="1" applyProtection="1">
      <alignment horizontal="left" vertical="center"/>
    </xf>
    <xf numFmtId="10" fontId="15" fillId="0" borderId="2" xfId="1" applyNumberFormat="1" applyFont="1" applyFill="1" applyBorder="1" applyAlignment="1" applyProtection="1">
      <alignment horizontal="left" vertical="center"/>
    </xf>
    <xf numFmtId="2" fontId="13" fillId="6" borderId="2" xfId="0" applyNumberFormat="1" applyFont="1" applyFill="1" applyBorder="1" applyAlignment="1">
      <alignment horizontal="left" vertical="center"/>
    </xf>
    <xf numFmtId="1" fontId="13" fillId="6" borderId="2" xfId="0" applyNumberFormat="1" applyFont="1" applyFill="1" applyBorder="1" applyAlignment="1">
      <alignment horizontal="left" vertical="center"/>
    </xf>
    <xf numFmtId="165" fontId="11" fillId="8" borderId="2" xfId="1" applyNumberFormat="1" applyFont="1" applyFill="1" applyBorder="1" applyAlignment="1" applyProtection="1">
      <alignment horizontal="left" vertical="center" wrapText="1"/>
    </xf>
    <xf numFmtId="9" fontId="11" fillId="8" borderId="2" xfId="1" applyNumberFormat="1" applyFont="1" applyFill="1" applyBorder="1" applyAlignment="1" applyProtection="1">
      <alignment horizontal="left" vertical="center" wrapText="1"/>
    </xf>
    <xf numFmtId="164" fontId="11" fillId="8" borderId="2" xfId="1" applyFont="1" applyFill="1" applyBorder="1" applyAlignment="1" applyProtection="1">
      <alignment horizontal="left" vertical="center" wrapText="1"/>
    </xf>
    <xf numFmtId="0" fontId="15" fillId="8" borderId="2" xfId="0" applyNumberFormat="1" applyFont="1" applyFill="1" applyBorder="1" applyAlignment="1">
      <alignment horizontal="left" vertical="center"/>
    </xf>
    <xf numFmtId="167" fontId="11" fillId="8" borderId="2" xfId="1" applyNumberFormat="1" applyFont="1" applyFill="1" applyBorder="1" applyAlignment="1" applyProtection="1">
      <alignment horizontal="left" vertical="center"/>
    </xf>
    <xf numFmtId="165" fontId="11" fillId="8" borderId="2" xfId="1" applyNumberFormat="1" applyFont="1" applyFill="1" applyBorder="1" applyAlignment="1" applyProtection="1">
      <alignment horizontal="left" vertical="center"/>
    </xf>
    <xf numFmtId="2" fontId="11" fillId="8" borderId="2" xfId="4" applyNumberFormat="1" applyFont="1" applyFill="1" applyBorder="1" applyAlignment="1" applyProtection="1">
      <alignment horizontal="left" vertical="center"/>
    </xf>
    <xf numFmtId="164" fontId="11" fillId="8" borderId="2" xfId="4" applyNumberFormat="1" applyFont="1" applyFill="1" applyBorder="1" applyAlignment="1" applyProtection="1">
      <alignment horizontal="left" vertical="center"/>
    </xf>
    <xf numFmtId="0" fontId="13" fillId="6" borderId="2" xfId="0" applyFont="1" applyFill="1" applyBorder="1" applyAlignment="1">
      <alignment horizontal="left" vertical="center"/>
    </xf>
    <xf numFmtId="0" fontId="10" fillId="0" borderId="2" xfId="0" applyFont="1" applyBorder="1" applyAlignment="1">
      <alignment horizontal="left"/>
    </xf>
    <xf numFmtId="9" fontId="16" fillId="6" borderId="2" xfId="1" applyNumberFormat="1" applyFont="1" applyFill="1" applyBorder="1" applyAlignment="1" applyProtection="1">
      <alignment horizontal="left" vertical="center"/>
    </xf>
    <xf numFmtId="0" fontId="11" fillId="7" borderId="2" xfId="0" applyFont="1" applyFill="1" applyBorder="1" applyAlignment="1">
      <alignment horizontal="left" vertical="center" wrapText="1"/>
    </xf>
    <xf numFmtId="0" fontId="11" fillId="10" borderId="2" xfId="0" applyFont="1" applyFill="1" applyBorder="1" applyAlignment="1">
      <alignment horizontal="left"/>
    </xf>
    <xf numFmtId="1" fontId="10" fillId="0" borderId="2" xfId="0" applyNumberFormat="1" applyFont="1" applyBorder="1" applyAlignment="1">
      <alignment horizontal="left"/>
    </xf>
    <xf numFmtId="0" fontId="8" fillId="2" borderId="2" xfId="3" applyFont="1" applyFill="1" applyBorder="1" applyAlignment="1">
      <alignment horizontal="left" vertical="center" wrapText="1"/>
    </xf>
    <xf numFmtId="168" fontId="13" fillId="6" borderId="2" xfId="0" applyNumberFormat="1" applyFont="1" applyFill="1" applyBorder="1" applyAlignment="1">
      <alignment horizontal="left" vertical="center"/>
    </xf>
    <xf numFmtId="9" fontId="17" fillId="6" borderId="2" xfId="1" applyNumberFormat="1" applyFont="1" applyFill="1" applyBorder="1" applyAlignment="1" applyProtection="1">
      <alignment horizontal="left" vertical="center"/>
    </xf>
    <xf numFmtId="0" fontId="8" fillId="9" borderId="2" xfId="3" applyFont="1" applyFill="1" applyBorder="1" applyAlignment="1">
      <alignment horizontal="left" vertical="center" wrapText="1"/>
    </xf>
    <xf numFmtId="0" fontId="3" fillId="3" borderId="1" xfId="0" applyFont="1" applyFill="1" applyBorder="1" applyAlignment="1" applyProtection="1">
      <alignment horizontal="center" vertical="top" wrapText="1"/>
      <protection hidden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U18"/>
  <sheetViews>
    <sheetView tabSelected="1" zoomScale="130" zoomScaleNormal="130" workbookViewId="0">
      <selection activeCell="G8" sqref="G8"/>
    </sheetView>
  </sheetViews>
  <sheetFormatPr defaultColWidth="31.28515625" defaultRowHeight="12.75"/>
  <cols>
    <col min="1" max="1" width="40.85546875" style="20" customWidth="1"/>
    <col min="2" max="3" width="8.42578125" style="20" bestFit="1" customWidth="1"/>
    <col min="4" max="4" width="9.85546875" style="20" customWidth="1"/>
    <col min="5" max="5" width="8" style="20" bestFit="1" customWidth="1"/>
    <col min="6" max="6" width="12.7109375" style="20" bestFit="1" customWidth="1"/>
    <col min="7" max="7" width="31.28515625" style="20"/>
    <col min="8" max="8" width="17.85546875" style="20" bestFit="1" customWidth="1"/>
    <col min="9" max="9" width="16" style="20" bestFit="1" customWidth="1"/>
    <col min="10" max="219" width="31.28515625" style="20"/>
    <col min="220" max="227" width="31.28515625" style="21"/>
    <col min="228" max="229" width="31.28515625" style="22"/>
    <col min="230" max="16384" width="31.28515625" style="23"/>
  </cols>
  <sheetData>
    <row r="1" spans="1:229">
      <c r="A1" s="46" t="s">
        <v>66</v>
      </c>
      <c r="B1" s="46" t="s">
        <v>49</v>
      </c>
      <c r="C1" s="46" t="s">
        <v>43</v>
      </c>
      <c r="D1" s="46" t="s">
        <v>32</v>
      </c>
      <c r="E1" s="47" t="s">
        <v>0</v>
      </c>
      <c r="F1" s="46" t="s">
        <v>33</v>
      </c>
      <c r="HG1" s="21"/>
      <c r="HH1" s="21"/>
      <c r="HI1" s="21"/>
      <c r="HJ1" s="21"/>
      <c r="HK1" s="21"/>
      <c r="HO1" s="22"/>
      <c r="HP1" s="22"/>
      <c r="HQ1" s="23"/>
      <c r="HR1" s="23"/>
      <c r="HS1" s="23"/>
      <c r="HT1" s="23"/>
      <c r="HU1" s="23"/>
    </row>
    <row r="2" spans="1:229">
      <c r="A2" s="34" t="s">
        <v>50</v>
      </c>
      <c r="B2" s="35">
        <v>580219</v>
      </c>
      <c r="C2" s="36">
        <v>600268</v>
      </c>
      <c r="D2" s="37">
        <f>AVERAGE(B2:C2)</f>
        <v>590243.5</v>
      </c>
      <c r="E2" s="38">
        <v>1</v>
      </c>
      <c r="F2" s="37">
        <f>E2*D2</f>
        <v>590243.5</v>
      </c>
      <c r="HG2" s="21"/>
      <c r="HH2" s="21"/>
      <c r="HI2" s="21"/>
      <c r="HJ2" s="21"/>
      <c r="HK2" s="21"/>
      <c r="HO2" s="22"/>
      <c r="HP2" s="22"/>
      <c r="HQ2" s="23"/>
      <c r="HR2" s="23"/>
      <c r="HS2" s="23"/>
      <c r="HT2" s="23"/>
      <c r="HU2" s="23"/>
    </row>
    <row r="3" spans="1:229">
      <c r="A3" s="34" t="s">
        <v>48</v>
      </c>
      <c r="B3" s="35">
        <v>288500</v>
      </c>
      <c r="C3" s="36">
        <v>249660</v>
      </c>
      <c r="D3" s="37">
        <f t="shared" ref="D3:D6" si="0">AVERAGE(B3:C3)</f>
        <v>269080</v>
      </c>
      <c r="E3" s="38">
        <v>1</v>
      </c>
      <c r="F3" s="37">
        <f t="shared" ref="F3:F6" si="1">E3*D3</f>
        <v>269080</v>
      </c>
      <c r="HG3" s="21"/>
      <c r="HH3" s="21"/>
      <c r="HI3" s="21"/>
      <c r="HJ3" s="21"/>
      <c r="HK3" s="21"/>
      <c r="HO3" s="22"/>
      <c r="HP3" s="22"/>
      <c r="HQ3" s="23"/>
      <c r="HR3" s="23"/>
      <c r="HS3" s="23"/>
      <c r="HT3" s="23"/>
      <c r="HU3" s="23"/>
    </row>
    <row r="4" spans="1:229">
      <c r="A4" s="34" t="s">
        <v>67</v>
      </c>
      <c r="B4" s="35">
        <v>768485</v>
      </c>
      <c r="C4" s="35">
        <v>705457</v>
      </c>
      <c r="D4" s="37">
        <f t="shared" ref="D4" si="2">AVERAGE(B4:C4)</f>
        <v>736971</v>
      </c>
      <c r="E4" s="56">
        <v>0</v>
      </c>
      <c r="F4" s="37">
        <f t="shared" ref="F4" si="3">E4*D4</f>
        <v>0</v>
      </c>
      <c r="G4" s="20" t="s">
        <v>68</v>
      </c>
      <c r="H4" s="60" t="s">
        <v>55</v>
      </c>
      <c r="I4" s="60">
        <v>13487617</v>
      </c>
      <c r="HG4" s="21"/>
      <c r="HH4" s="21"/>
      <c r="HI4" s="21"/>
      <c r="HJ4" s="21"/>
      <c r="HK4" s="21"/>
      <c r="HO4" s="22"/>
      <c r="HP4" s="22"/>
      <c r="HQ4" s="23"/>
      <c r="HR4" s="23"/>
      <c r="HS4" s="23"/>
      <c r="HT4" s="23"/>
      <c r="HU4" s="23"/>
    </row>
    <row r="5" spans="1:229" ht="12" customHeight="1">
      <c r="A5" s="34" t="s">
        <v>53</v>
      </c>
      <c r="B5" s="35">
        <v>93951</v>
      </c>
      <c r="C5" s="35">
        <v>68601</v>
      </c>
      <c r="D5" s="37">
        <f t="shared" ref="D5" si="4">AVERAGE(B5:C5)</f>
        <v>81276</v>
      </c>
      <c r="E5" s="62">
        <v>1</v>
      </c>
      <c r="F5" s="37">
        <f t="shared" ref="F5" si="5">E5*D5</f>
        <v>81276</v>
      </c>
      <c r="H5" s="60" t="s">
        <v>69</v>
      </c>
      <c r="I5" s="60">
        <v>10879319</v>
      </c>
      <c r="HG5" s="21"/>
      <c r="HH5" s="21"/>
      <c r="HI5" s="21"/>
      <c r="HJ5" s="21"/>
      <c r="HK5" s="21"/>
      <c r="HO5" s="22"/>
      <c r="HP5" s="22"/>
      <c r="HQ5" s="23"/>
      <c r="HR5" s="23"/>
      <c r="HS5" s="23"/>
      <c r="HT5" s="23"/>
      <c r="HU5" s="23"/>
    </row>
    <row r="6" spans="1:229">
      <c r="A6" s="34" t="s">
        <v>44</v>
      </c>
      <c r="B6" s="35">
        <v>0</v>
      </c>
      <c r="C6" s="35">
        <v>-18856</v>
      </c>
      <c r="D6" s="37">
        <f t="shared" si="0"/>
        <v>-9428</v>
      </c>
      <c r="E6" s="38">
        <v>1</v>
      </c>
      <c r="F6" s="37">
        <f t="shared" si="1"/>
        <v>-9428</v>
      </c>
      <c r="H6" s="60" t="s">
        <v>70</v>
      </c>
      <c r="I6" s="60">
        <f>0+0+229320+801070+366300+427382+623866+1400206+457573+3372208</f>
        <v>7677925</v>
      </c>
      <c r="HG6" s="21"/>
      <c r="HH6" s="21"/>
      <c r="HI6" s="21"/>
      <c r="HJ6" s="21"/>
      <c r="HK6" s="21"/>
      <c r="HO6" s="22"/>
      <c r="HP6" s="22"/>
      <c r="HQ6" s="23"/>
      <c r="HR6" s="23"/>
      <c r="HS6" s="23"/>
      <c r="HT6" s="23"/>
      <c r="HU6" s="23"/>
    </row>
    <row r="7" spans="1:229">
      <c r="A7" s="46" t="s">
        <v>65</v>
      </c>
      <c r="B7" s="46" t="s">
        <v>49</v>
      </c>
      <c r="C7" s="46" t="s">
        <v>43</v>
      </c>
      <c r="D7" s="46" t="s">
        <v>32</v>
      </c>
      <c r="E7" s="47" t="s">
        <v>0</v>
      </c>
      <c r="F7" s="46" t="s">
        <v>33</v>
      </c>
      <c r="HG7" s="21"/>
      <c r="HH7" s="21"/>
      <c r="HI7" s="21"/>
      <c r="HJ7" s="21"/>
      <c r="HK7" s="21"/>
      <c r="HO7" s="22"/>
      <c r="HP7" s="22"/>
      <c r="HQ7" s="23"/>
      <c r="HR7" s="23"/>
      <c r="HS7" s="23"/>
      <c r="HT7" s="23"/>
      <c r="HU7" s="23"/>
    </row>
    <row r="8" spans="1:229">
      <c r="A8" s="34" t="s">
        <v>56</v>
      </c>
      <c r="B8" s="35">
        <v>474090</v>
      </c>
      <c r="C8" s="36">
        <v>250410</v>
      </c>
      <c r="D8" s="37">
        <f t="shared" ref="D8" si="6">AVERAGE(B8:C8)</f>
        <v>362250</v>
      </c>
      <c r="E8" s="38">
        <v>0</v>
      </c>
      <c r="F8" s="37">
        <f t="shared" ref="F8" si="7">E8*D8</f>
        <v>0</v>
      </c>
      <c r="HG8" s="21"/>
      <c r="HH8" s="21"/>
      <c r="HI8" s="21"/>
      <c r="HJ8" s="21"/>
      <c r="HK8" s="21"/>
      <c r="HO8" s="22"/>
      <c r="HP8" s="22"/>
      <c r="HQ8" s="23"/>
      <c r="HR8" s="23"/>
      <c r="HS8" s="23"/>
      <c r="HT8" s="23"/>
      <c r="HU8" s="23"/>
    </row>
    <row r="9" spans="1:229">
      <c r="A9" s="34" t="s">
        <v>44</v>
      </c>
      <c r="B9" s="35">
        <v>0</v>
      </c>
      <c r="C9" s="35">
        <v>-740</v>
      </c>
      <c r="D9" s="37">
        <f t="shared" ref="D9" si="8">AVERAGE(B9:C9)</f>
        <v>-370</v>
      </c>
      <c r="E9" s="38">
        <v>1</v>
      </c>
      <c r="F9" s="37">
        <f t="shared" ref="F9" si="9">E9*D9</f>
        <v>-370</v>
      </c>
      <c r="H9" s="63" t="s">
        <v>62</v>
      </c>
      <c r="I9" s="63" t="s">
        <v>72</v>
      </c>
      <c r="HG9" s="21"/>
      <c r="HH9" s="21"/>
      <c r="HI9" s="21"/>
      <c r="HJ9" s="21"/>
      <c r="HK9" s="21"/>
      <c r="HO9" s="22"/>
      <c r="HP9" s="22"/>
      <c r="HQ9" s="23"/>
      <c r="HR9" s="23"/>
      <c r="HS9" s="23"/>
      <c r="HT9" s="23"/>
      <c r="HU9" s="23"/>
    </row>
    <row r="10" spans="1:229" ht="15.4" customHeight="1">
      <c r="A10" s="48" t="s">
        <v>34</v>
      </c>
      <c r="B10" s="49"/>
      <c r="C10" s="49"/>
      <c r="D10" s="49"/>
      <c r="E10" s="49"/>
      <c r="F10" s="50">
        <f>+SUM(F2:F9)</f>
        <v>930801.5</v>
      </c>
      <c r="H10" s="63" t="s">
        <v>60</v>
      </c>
      <c r="I10" s="63" t="s">
        <v>73</v>
      </c>
    </row>
    <row r="11" spans="1:229" ht="16.350000000000001" customHeight="1">
      <c r="A11" s="39" t="s">
        <v>35</v>
      </c>
      <c r="B11" s="40"/>
      <c r="C11" s="40"/>
      <c r="D11" s="40"/>
      <c r="E11" s="40"/>
      <c r="F11" s="50">
        <f>F10/12</f>
        <v>77566.791666666672</v>
      </c>
      <c r="H11" s="63" t="s">
        <v>65</v>
      </c>
      <c r="I11" s="63" t="s">
        <v>74</v>
      </c>
    </row>
    <row r="12" spans="1:229">
      <c r="A12" s="39" t="s">
        <v>36</v>
      </c>
      <c r="B12" s="40"/>
      <c r="C12" s="40"/>
      <c r="D12" s="40"/>
      <c r="E12" s="40"/>
      <c r="F12" s="41">
        <f>RTR!M5</f>
        <v>12620</v>
      </c>
    </row>
    <row r="13" spans="1:229" ht="14.25" customHeight="1">
      <c r="A13" s="42" t="s">
        <v>45</v>
      </c>
      <c r="B13" s="42"/>
      <c r="C13" s="42"/>
      <c r="D13" s="42"/>
      <c r="E13" s="42"/>
      <c r="F13" s="43">
        <v>0.65</v>
      </c>
    </row>
    <row r="14" spans="1:229" ht="16.350000000000001" customHeight="1">
      <c r="A14" s="39" t="s">
        <v>37</v>
      </c>
      <c r="B14" s="40"/>
      <c r="C14" s="40"/>
      <c r="D14" s="40"/>
      <c r="E14" s="40"/>
      <c r="F14" s="51">
        <f>(F11*F13)-F12</f>
        <v>37798.414583333339</v>
      </c>
    </row>
    <row r="15" spans="1:229" ht="16.350000000000001" customHeight="1">
      <c r="A15" s="39" t="s">
        <v>38</v>
      </c>
      <c r="B15" s="40"/>
      <c r="C15" s="40"/>
      <c r="D15" s="40"/>
      <c r="E15" s="40"/>
      <c r="F15" s="42">
        <v>180</v>
      </c>
    </row>
    <row r="16" spans="1:229" ht="15" customHeight="1">
      <c r="A16" s="39" t="s">
        <v>39</v>
      </c>
      <c r="B16" s="40"/>
      <c r="C16" s="40"/>
      <c r="D16" s="40"/>
      <c r="E16" s="40"/>
      <c r="F16" s="43">
        <v>9.7500000000000003E-2</v>
      </c>
    </row>
    <row r="17" spans="1:6">
      <c r="A17" s="39" t="s">
        <v>40</v>
      </c>
      <c r="B17" s="40"/>
      <c r="C17" s="40"/>
      <c r="D17" s="40"/>
      <c r="E17" s="40"/>
      <c r="F17" s="52">
        <f>PMT(F16/12,F15,-100000)</f>
        <v>1059.362663542757</v>
      </c>
    </row>
    <row r="18" spans="1:6">
      <c r="A18" s="39" t="s">
        <v>41</v>
      </c>
      <c r="B18" s="40"/>
      <c r="C18" s="40"/>
      <c r="D18" s="40"/>
      <c r="E18" s="40"/>
      <c r="F18" s="53">
        <f>F14/F17</f>
        <v>35.680334869388908</v>
      </c>
    </row>
  </sheetData>
  <sheetProtection selectLockedCells="1" selectUnlockedCells="1"/>
  <pageMargins left="0.78749999999999998" right="0.78749999999999998" top="1.05277777777778" bottom="1.05277777777778" header="0.78749999999999998" footer="0.78749999999999998"/>
  <pageSetup scale="90"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</sheetPr>
  <dimension ref="A1:HX5"/>
  <sheetViews>
    <sheetView zoomScale="136" zoomScaleNormal="136" workbookViewId="0">
      <selection activeCell="M5" sqref="M5"/>
    </sheetView>
  </sheetViews>
  <sheetFormatPr defaultColWidth="22.140625" defaultRowHeight="12"/>
  <cols>
    <col min="1" max="1" width="6.140625" style="24" bestFit="1" customWidth="1"/>
    <col min="2" max="2" width="15.28515625" style="24" bestFit="1" customWidth="1"/>
    <col min="3" max="3" width="13.85546875" style="24" bestFit="1" customWidth="1"/>
    <col min="4" max="4" width="10.140625" style="24" bestFit="1" customWidth="1"/>
    <col min="5" max="5" width="7.5703125" style="24" bestFit="1" customWidth="1"/>
    <col min="6" max="6" width="9.140625" style="24" bestFit="1" customWidth="1"/>
    <col min="7" max="7" width="13.140625" style="24" bestFit="1" customWidth="1"/>
    <col min="8" max="8" width="7" style="24" bestFit="1" customWidth="1"/>
    <col min="9" max="9" width="6.5703125" style="24" bestFit="1" customWidth="1"/>
    <col min="10" max="10" width="9.7109375" style="24" customWidth="1"/>
    <col min="11" max="11" width="9.140625" style="24" bestFit="1" customWidth="1"/>
    <col min="12" max="12" width="7.85546875" style="24" bestFit="1" customWidth="1"/>
    <col min="13" max="13" width="13.42578125" style="24" bestFit="1" customWidth="1"/>
    <col min="14" max="232" width="22.140625" style="24"/>
    <col min="233" max="16384" width="22.140625" style="25"/>
  </cols>
  <sheetData>
    <row r="1" spans="1:232" s="27" customFormat="1" ht="25.5">
      <c r="A1" s="57" t="s">
        <v>1</v>
      </c>
      <c r="B1" s="57" t="s">
        <v>46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71</v>
      </c>
      <c r="H1" s="57" t="s">
        <v>47</v>
      </c>
      <c r="I1" s="57" t="s">
        <v>6</v>
      </c>
      <c r="J1" s="57" t="s">
        <v>7</v>
      </c>
      <c r="K1" s="57" t="s">
        <v>8</v>
      </c>
      <c r="L1" s="57" t="s">
        <v>9</v>
      </c>
      <c r="M1" s="57" t="s">
        <v>42</v>
      </c>
      <c r="N1" s="58" t="s">
        <v>58</v>
      </c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6"/>
    </row>
    <row r="2" spans="1:232">
      <c r="A2" s="29">
        <v>1</v>
      </c>
      <c r="B2" s="45" t="s">
        <v>59</v>
      </c>
      <c r="C2" s="29" t="s">
        <v>60</v>
      </c>
      <c r="D2" s="29" t="s">
        <v>61</v>
      </c>
      <c r="E2" s="44" t="s">
        <v>54</v>
      </c>
      <c r="F2" s="45">
        <v>602183</v>
      </c>
      <c r="G2" s="61">
        <v>43539</v>
      </c>
      <c r="H2" s="54">
        <v>476878</v>
      </c>
      <c r="I2" s="54">
        <v>60</v>
      </c>
      <c r="J2" s="54">
        <v>15</v>
      </c>
      <c r="K2" s="54">
        <f>60-15</f>
        <v>45</v>
      </c>
      <c r="L2" s="45">
        <v>12620</v>
      </c>
      <c r="M2" s="30" t="s">
        <v>51</v>
      </c>
      <c r="N2" s="59">
        <v>750300301000066</v>
      </c>
      <c r="HX2" s="25"/>
    </row>
    <row r="3" spans="1:232">
      <c r="A3" s="29">
        <v>2</v>
      </c>
      <c r="B3" s="45">
        <v>29421730</v>
      </c>
      <c r="C3" s="29" t="s">
        <v>62</v>
      </c>
      <c r="D3" s="29" t="s">
        <v>63</v>
      </c>
      <c r="E3" s="44" t="s">
        <v>57</v>
      </c>
      <c r="F3" s="45">
        <v>8700000</v>
      </c>
      <c r="G3" s="61">
        <v>43892</v>
      </c>
      <c r="H3" s="54">
        <v>8363826</v>
      </c>
      <c r="I3" s="54">
        <v>180</v>
      </c>
      <c r="J3" s="54">
        <v>16</v>
      </c>
      <c r="K3" s="54">
        <f>180-16</f>
        <v>164</v>
      </c>
      <c r="L3" s="45">
        <v>94984</v>
      </c>
      <c r="M3" s="30" t="s">
        <v>52</v>
      </c>
      <c r="N3" s="59">
        <v>10052160072</v>
      </c>
      <c r="HX3" s="25"/>
    </row>
    <row r="4" spans="1:232">
      <c r="A4" s="29">
        <v>3</v>
      </c>
      <c r="B4" s="45">
        <v>26714436</v>
      </c>
      <c r="C4" s="29" t="s">
        <v>62</v>
      </c>
      <c r="D4" s="29" t="s">
        <v>63</v>
      </c>
      <c r="E4" s="44" t="s">
        <v>64</v>
      </c>
      <c r="F4" s="45">
        <v>1401539</v>
      </c>
      <c r="G4" s="61">
        <v>43801</v>
      </c>
      <c r="H4" s="54">
        <v>742511</v>
      </c>
      <c r="I4" s="54">
        <v>36</v>
      </c>
      <c r="J4" s="54">
        <v>19</v>
      </c>
      <c r="K4" s="54">
        <f>36-19</f>
        <v>17</v>
      </c>
      <c r="L4" s="45">
        <v>48929</v>
      </c>
      <c r="M4" s="30" t="s">
        <v>52</v>
      </c>
      <c r="N4" s="59">
        <v>4191300001471</v>
      </c>
      <c r="HX4" s="25"/>
    </row>
    <row r="5" spans="1:232">
      <c r="A5" s="31"/>
      <c r="B5" s="28"/>
      <c r="C5" s="28"/>
      <c r="D5" s="28"/>
      <c r="E5" s="28"/>
      <c r="F5" s="32"/>
      <c r="G5" s="32"/>
      <c r="H5" s="28"/>
      <c r="I5" s="28"/>
      <c r="J5" s="28"/>
      <c r="K5" s="28"/>
      <c r="L5" s="28"/>
      <c r="M5" s="33">
        <f>SUMIF(M2:M4,"Y",L2:L4)</f>
        <v>12620</v>
      </c>
      <c r="N5" s="55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90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4" t="s">
        <v>10</v>
      </c>
      <c r="B1" s="64"/>
      <c r="C1" s="2"/>
    </row>
    <row r="2" spans="1:6" ht="14.25" customHeight="1">
      <c r="A2" s="64" t="s">
        <v>11</v>
      </c>
      <c r="B2" s="64"/>
      <c r="C2" s="2"/>
    </row>
    <row r="5" spans="1:6" ht="30">
      <c r="A5" s="3" t="s">
        <v>1</v>
      </c>
      <c r="B5" s="4" t="s">
        <v>12</v>
      </c>
      <c r="C5" s="4" t="s">
        <v>13</v>
      </c>
      <c r="D5" s="5" t="s">
        <v>14</v>
      </c>
      <c r="E5" s="1" t="s">
        <v>15</v>
      </c>
      <c r="F5" s="1" t="s">
        <v>16</v>
      </c>
    </row>
    <row r="6" spans="1:6" ht="42.75">
      <c r="A6" s="6">
        <v>1</v>
      </c>
      <c r="B6" s="7" t="s">
        <v>17</v>
      </c>
      <c r="C6" s="8" t="s">
        <v>18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19</v>
      </c>
      <c r="C7" s="8" t="s">
        <v>20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21</v>
      </c>
      <c r="C8" s="8" t="s">
        <v>22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23</v>
      </c>
      <c r="C9" s="12" t="s">
        <v>24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25</v>
      </c>
      <c r="C10" s="8" t="s">
        <v>26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27</v>
      </c>
      <c r="C11" s="14" t="s">
        <v>28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29</v>
      </c>
      <c r="C12" s="15" t="s">
        <v>30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31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2020-12-19T10:14:29Z</cp:lastPrinted>
  <dcterms:created xsi:type="dcterms:W3CDTF">2015-09-25T09:25:31Z</dcterms:created>
  <dcterms:modified xsi:type="dcterms:W3CDTF">2021-06-08T11:21:36Z</dcterms:modified>
</cp:coreProperties>
</file>