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3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21" i="6"/>
  <c r="C16" i="1"/>
  <c r="B12"/>
  <c r="D8"/>
  <c r="F8" s="1"/>
  <c r="D7"/>
  <c r="F7" s="1"/>
  <c r="H20" i="6"/>
  <c r="G20"/>
  <c r="F20"/>
  <c r="E20"/>
  <c r="D20"/>
  <c r="C20"/>
  <c r="H11"/>
  <c r="G11"/>
  <c r="F11"/>
  <c r="E11"/>
  <c r="D11"/>
  <c r="C11"/>
  <c r="I20" l="1"/>
  <c r="I11"/>
  <c r="D17" i="1" l="1"/>
  <c r="F17" s="1"/>
  <c r="D18"/>
  <c r="F18" s="1"/>
  <c r="D16"/>
  <c r="F16" s="1"/>
  <c r="D11"/>
  <c r="F11" s="1"/>
  <c r="D13"/>
  <c r="F13" s="1"/>
  <c r="D14"/>
  <c r="F14" s="1"/>
  <c r="D12"/>
  <c r="F12" s="1"/>
  <c r="D3"/>
  <c r="D4"/>
  <c r="D5"/>
  <c r="F5" s="1"/>
  <c r="D6"/>
  <c r="D9"/>
  <c r="F9" s="1"/>
  <c r="F26"/>
  <c r="J5" i="2" l="1"/>
  <c r="F21" i="1" s="1"/>
  <c r="F3"/>
  <c r="F4"/>
  <c r="F6" i="5"/>
  <c r="F7"/>
  <c r="F13" s="1"/>
  <c r="F8"/>
  <c r="F9"/>
  <c r="F10"/>
  <c r="F11"/>
  <c r="F12"/>
  <c r="E13"/>
  <c r="F6" i="1" l="1"/>
  <c r="F19" s="1"/>
  <c r="F20" l="1"/>
  <c r="F23" s="1"/>
  <c r="F27" s="1"/>
</calcChain>
</file>

<file path=xl/sharedStrings.xml><?xml version="1.0" encoding="utf-8"?>
<sst xmlns="http://schemas.openxmlformats.org/spreadsheetml/2006/main" count="114" uniqueCount="81">
  <si>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</si>
  <si>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</si>
  <si>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</si>
  <si>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</si>
  <si>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</si>
  <si>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</si>
  <si>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</si>
  <si>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</si>
  <si>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</si>
  <si>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</si>
  <si>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</si>
  <si>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</si>
  <si>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</si>
  <si>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</si>
  <si>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</si>
  <si>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</si>
  <si>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</si>
  <si>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</si>
  <si>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</si>
  <si>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</si>
  <si>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</si>
  <si>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</si>
  <si>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</si>
  <si>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</si>
  <si>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</si>
  <si>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</si>
  <si>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</si>
  <si>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</si>
  <si>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</si>
  <si>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</si>
  <si>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</si>
  <si>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</si>
  <si>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</si>
  <si>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</si>
  <si>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</si>
  <si>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</si>
  <si>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</si>
  <si>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</si>
  <si>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</si>
  <si>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</si>
  <si>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</si>
  <si>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</si>
  <si>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</si>
  <si>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</si>
  <si>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</si>
  <si>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</si>
  <si>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</si>
  <si>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</si>
  <si>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</si>
  <si>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DOD</t>
  </si>
  <si>
    <t>Paid</t>
  </si>
  <si>
    <t>n</t>
  </si>
  <si>
    <t>y</t>
  </si>
  <si>
    <t>7th</t>
  </si>
  <si>
    <t>14th</t>
  </si>
  <si>
    <t>21st</t>
  </si>
  <si>
    <t>28th</t>
  </si>
  <si>
    <t>Eligibilty In Lacs</t>
  </si>
  <si>
    <t>Sept</t>
  </si>
  <si>
    <t>Aug</t>
  </si>
  <si>
    <t>Mahaveer Fashion</t>
  </si>
  <si>
    <t>2018-19</t>
  </si>
  <si>
    <t>2017-18</t>
  </si>
  <si>
    <t>Income From Salary</t>
  </si>
  <si>
    <t>Business Income u/s 44AD</t>
  </si>
  <si>
    <t>Other Sources</t>
  </si>
  <si>
    <t>Business &amp; Profession</t>
  </si>
  <si>
    <t>Pradeep Anchaliya</t>
  </si>
  <si>
    <t>Itisha Anchaliya</t>
  </si>
  <si>
    <t>Tata Capital</t>
  </si>
  <si>
    <t>Home Equity</t>
  </si>
  <si>
    <t>IDFC</t>
  </si>
  <si>
    <t>PL</t>
  </si>
  <si>
    <t>Paras Mal Anchaliya</t>
  </si>
  <si>
    <t>HDB</t>
  </si>
  <si>
    <t>Punjab National Bank A/c No. 1080881</t>
  </si>
  <si>
    <t>Oct</t>
  </si>
  <si>
    <t>Nov</t>
  </si>
  <si>
    <t>Dec</t>
  </si>
  <si>
    <t>Jan</t>
  </si>
  <si>
    <t>Indian Overseas A/c No. 00095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</si>
</sst>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6" xfId="1" applyNumberFormat="1" applyFont="1" applyFill="1" applyBorder="1" applyAlignment="1" applyProtection="1">
      <alignment horizontal="left"/>
    </xf>
    <xf numFmtId="165" fontId="8" fillId="2" borderId="5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9" fillId="3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10" fillId="2" borderId="7" xfId="0" applyNumberFormat="1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left"/>
    </xf>
    <xf numFmtId="165" fontId="8" fillId="3" borderId="2" xfId="1" applyNumberFormat="1" applyFont="1" applyFill="1" applyBorder="1" applyAlignment="1" applyProtection="1">
      <alignment horizontal="left"/>
    </xf>
    <xf numFmtId="165" fontId="8" fillId="3" borderId="4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/>
    </xf>
    <xf numFmtId="166" fontId="8" fillId="2" borderId="5" xfId="1" applyNumberFormat="1" applyFont="1" applyFill="1" applyBorder="1" applyAlignment="1" applyProtection="1">
      <alignment horizontal="left"/>
    </xf>
    <xf numFmtId="166" fontId="8" fillId="0" borderId="5" xfId="1" applyNumberFormat="1" applyFont="1" applyFill="1" applyBorder="1" applyAlignment="1" applyProtection="1">
      <alignment horizontal="left"/>
    </xf>
    <xf numFmtId="9" fontId="8" fillId="2" borderId="5" xfId="1" applyNumberFormat="1" applyFont="1" applyFill="1" applyBorder="1" applyAlignment="1" applyProtection="1">
      <alignment horizontal="left"/>
    </xf>
    <xf numFmtId="164" fontId="8" fillId="4" borderId="7" xfId="1" applyFont="1" applyFill="1" applyBorder="1" applyAlignment="1" applyProtection="1">
      <alignment horizontal="left"/>
    </xf>
    <xf numFmtId="0" fontId="8" fillId="4" borderId="8" xfId="0" applyNumberFormat="1" applyFont="1" applyFill="1" applyBorder="1" applyAlignment="1">
      <alignment horizontal="left"/>
    </xf>
    <xf numFmtId="0" fontId="8" fillId="4" borderId="9" xfId="0" applyNumberFormat="1" applyFont="1" applyFill="1" applyBorder="1" applyAlignment="1">
      <alignment horizontal="left"/>
    </xf>
    <xf numFmtId="0" fontId="8" fillId="4" borderId="10" xfId="0" applyNumberFormat="1" applyFont="1" applyFill="1" applyBorder="1" applyAlignment="1">
      <alignment horizontal="left"/>
    </xf>
    <xf numFmtId="167" fontId="8" fillId="4" borderId="7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left"/>
    </xf>
    <xf numFmtId="167" fontId="8" fillId="4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165" fontId="8" fillId="0" borderId="2" xfId="1" applyNumberFormat="1" applyFont="1" applyFill="1" applyBorder="1" applyAlignment="1" applyProtection="1">
      <alignment horizontal="left"/>
    </xf>
    <xf numFmtId="165" fontId="8" fillId="0" borderId="3" xfId="1" applyNumberFormat="1" applyFont="1" applyFill="1" applyBorder="1" applyAlignment="1" applyProtection="1">
      <alignment horizontal="left"/>
    </xf>
    <xf numFmtId="165" fontId="8" fillId="0" borderId="4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2" fontId="8" fillId="4" borderId="1" xfId="4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/>
    <xf numFmtId="0" fontId="10" fillId="0" borderId="5" xfId="0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64" fontId="8" fillId="4" borderId="1" xfId="4" applyNumberFormat="1" applyFont="1" applyFill="1" applyBorder="1" applyAlignment="1" applyProtection="1">
      <alignment horizontal="left"/>
    </xf>
    <xf numFmtId="1" fontId="10" fillId="8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7" borderId="5" xfId="0" applyFont="1" applyFill="1" applyBorder="1" applyAlignment="1">
      <alignment horizontal="center" wrapText="1"/>
    </xf>
    <xf numFmtId="0" fontId="14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2" fontId="10" fillId="8" borderId="5" xfId="0" applyNumberFormat="1" applyFont="1" applyFill="1" applyBorder="1" applyAlignment="1">
      <alignment horizontal="center" vertical="center"/>
    </xf>
    <xf numFmtId="0" fontId="14" fillId="7" borderId="5" xfId="0" applyFont="1" applyFill="1" applyBorder="1"/>
    <xf numFmtId="0" fontId="14" fillId="7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3" fillId="7" borderId="5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7"/>
  <sheetViews>
    <sheetView zoomScale="130" zoomScaleNormal="130" workbookViewId="0">
      <selection activeCell="H20" sqref="H20"/>
    </sheetView>
  </sheetViews>
  <sheetFormatPr defaultColWidth="31.28515625" defaultRowHeight="12"/>
  <cols>
    <col min="1" max="1" width="40" style="53" customWidth="1"/>
    <col min="2" max="2" width="12.42578125" style="53" customWidth="1"/>
    <col min="3" max="3" width="10" style="53" bestFit="1" customWidth="1"/>
    <col min="4" max="4" width="14.140625" style="53" customWidth="1"/>
    <col min="5" max="5" width="13.85546875" style="53" customWidth="1"/>
    <col min="6" max="6" width="17.85546875" style="53" customWidth="1"/>
    <col min="7" max="7" width="12.28515625" style="53" customWidth="1"/>
    <col min="8" max="8" width="14.7109375" style="53" customWidth="1"/>
    <col min="9" max="9" width="11.85546875" style="53" customWidth="1"/>
    <col min="10" max="10" width="14.5703125" style="53" customWidth="1"/>
    <col min="11" max="12" width="13.140625" style="53" customWidth="1"/>
    <col min="13" max="13" width="13.7109375" style="53" customWidth="1"/>
    <col min="14" max="14" width="14.140625" style="53" customWidth="1"/>
    <col min="15" max="15" width="11.85546875" style="53" customWidth="1"/>
    <col min="16" max="16" width="12" style="53" customWidth="1"/>
    <col min="17" max="17" width="11" style="53" customWidth="1"/>
    <col min="18" max="18" width="11.5703125" style="53" customWidth="1"/>
    <col min="19" max="19" width="12" style="53" customWidth="1"/>
    <col min="20" max="237" width="31.28515625" style="53"/>
    <col min="238" max="245" width="31.28515625" style="54"/>
    <col min="246" max="247" width="31.28515625" style="55"/>
    <col min="248" max="16384" width="31.28515625" style="32"/>
  </cols>
  <sheetData>
    <row r="1" spans="1:247" ht="10.5" customHeight="1">
      <c r="A1" s="27" t="s">
        <v>60</v>
      </c>
      <c r="B1" s="28" t="s">
        <v>0</v>
      </c>
      <c r="C1" s="29"/>
      <c r="D1" s="27" t="s">
        <v>1</v>
      </c>
      <c r="E1" s="27"/>
      <c r="F1" s="27" t="s">
        <v>49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1"/>
      <c r="IE1" s="31"/>
      <c r="IF1" s="31"/>
      <c r="IG1" s="31"/>
      <c r="IH1" s="31"/>
      <c r="II1" s="31"/>
      <c r="IJ1" s="31"/>
      <c r="IK1" s="31"/>
      <c r="IL1" s="32"/>
      <c r="IM1" s="32"/>
    </row>
    <row r="2" spans="1:247" ht="10.5" customHeight="1">
      <c r="A2" s="20" t="s">
        <v>60</v>
      </c>
      <c r="B2" s="20" t="s">
        <v>61</v>
      </c>
      <c r="C2" s="20" t="s">
        <v>62</v>
      </c>
      <c r="D2" s="20" t="s">
        <v>33</v>
      </c>
      <c r="E2" s="33" t="s">
        <v>2</v>
      </c>
      <c r="F2" s="20" t="s">
        <v>34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1"/>
      <c r="IE2" s="31"/>
      <c r="IF2" s="31"/>
      <c r="IG2" s="31"/>
      <c r="IH2" s="31"/>
      <c r="II2" s="31"/>
      <c r="IJ2" s="31"/>
      <c r="IK2" s="31"/>
      <c r="IL2" s="32"/>
      <c r="IM2" s="32"/>
    </row>
    <row r="3" spans="1:247" ht="10.5" customHeight="1">
      <c r="A3" s="21" t="s">
        <v>45</v>
      </c>
      <c r="B3" s="34">
        <v>310545</v>
      </c>
      <c r="C3" s="35">
        <v>307260</v>
      </c>
      <c r="D3" s="21">
        <f t="shared" ref="D3:D9" si="0">AVERAGE(B3:C3)</f>
        <v>308902.5</v>
      </c>
      <c r="E3" s="36">
        <v>1</v>
      </c>
      <c r="F3" s="21">
        <f t="shared" ref="F3:F7" si="1">E3*D3</f>
        <v>308902.5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1"/>
      <c r="IE3" s="31"/>
      <c r="IF3" s="31"/>
      <c r="IG3" s="31"/>
      <c r="IH3" s="31"/>
      <c r="II3" s="31"/>
      <c r="IJ3" s="31"/>
      <c r="IK3" s="31"/>
      <c r="IL3" s="32"/>
      <c r="IM3" s="32"/>
    </row>
    <row r="4" spans="1:247" ht="10.5" customHeight="1">
      <c r="A4" s="21" t="s">
        <v>46</v>
      </c>
      <c r="B4" s="34">
        <v>34399</v>
      </c>
      <c r="C4" s="35">
        <v>33415</v>
      </c>
      <c r="D4" s="21">
        <f t="shared" si="0"/>
        <v>33907</v>
      </c>
      <c r="E4" s="36">
        <v>1</v>
      </c>
      <c r="F4" s="21">
        <f t="shared" si="1"/>
        <v>33907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1"/>
      <c r="IB4" s="31"/>
      <c r="IC4" s="31"/>
      <c r="ID4" s="31"/>
      <c r="IE4" s="31"/>
      <c r="IF4" s="31"/>
      <c r="IG4" s="31"/>
      <c r="IH4" s="31"/>
      <c r="II4" s="32"/>
      <c r="IJ4" s="32"/>
      <c r="IK4" s="32"/>
      <c r="IL4" s="32"/>
      <c r="IM4" s="32"/>
    </row>
    <row r="5" spans="1:247" ht="10.5" customHeight="1">
      <c r="A5" s="21" t="s">
        <v>63</v>
      </c>
      <c r="B5" s="34">
        <v>256600</v>
      </c>
      <c r="C5" s="35">
        <v>0</v>
      </c>
      <c r="D5" s="21">
        <f t="shared" si="0"/>
        <v>128300</v>
      </c>
      <c r="E5" s="36">
        <v>1</v>
      </c>
      <c r="F5" s="21">
        <f t="shared" ref="F5" si="2">E5*D5</f>
        <v>128300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1"/>
      <c r="IB5" s="31"/>
      <c r="IC5" s="31"/>
      <c r="ID5" s="31"/>
      <c r="IE5" s="31"/>
      <c r="IF5" s="31"/>
      <c r="IG5" s="31"/>
      <c r="IH5" s="31"/>
      <c r="II5" s="32"/>
      <c r="IJ5" s="32"/>
      <c r="IK5" s="32"/>
      <c r="IL5" s="32"/>
      <c r="IM5" s="32"/>
    </row>
    <row r="6" spans="1:247" ht="10.5" customHeight="1">
      <c r="A6" s="21" t="s">
        <v>64</v>
      </c>
      <c r="B6" s="34">
        <v>93945</v>
      </c>
      <c r="C6" s="35">
        <v>0</v>
      </c>
      <c r="D6" s="21">
        <f t="shared" si="0"/>
        <v>46972.5</v>
      </c>
      <c r="E6" s="36">
        <v>1</v>
      </c>
      <c r="F6" s="21">
        <f t="shared" si="1"/>
        <v>46972.5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1"/>
      <c r="IB6" s="31"/>
      <c r="IC6" s="31"/>
      <c r="ID6" s="31"/>
      <c r="IE6" s="31"/>
      <c r="IF6" s="31"/>
      <c r="IG6" s="31"/>
      <c r="IH6" s="31"/>
      <c r="II6" s="32"/>
      <c r="IJ6" s="32"/>
      <c r="IK6" s="32"/>
      <c r="IL6" s="32"/>
      <c r="IM6" s="32"/>
    </row>
    <row r="7" spans="1:247" ht="10.5" customHeight="1">
      <c r="A7" s="21" t="s">
        <v>66</v>
      </c>
      <c r="B7" s="34">
        <v>0</v>
      </c>
      <c r="C7" s="35">
        <v>17653</v>
      </c>
      <c r="D7" s="21">
        <f t="shared" ref="D7:D8" si="3">AVERAGE(B7:C7)</f>
        <v>8826.5</v>
      </c>
      <c r="E7" s="36">
        <v>1</v>
      </c>
      <c r="F7" s="21">
        <f t="shared" si="1"/>
        <v>8826.5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1"/>
      <c r="IB7" s="31"/>
      <c r="IC7" s="31"/>
      <c r="ID7" s="31"/>
      <c r="IE7" s="31"/>
      <c r="IF7" s="31"/>
      <c r="IG7" s="31"/>
      <c r="IH7" s="31"/>
      <c r="II7" s="32"/>
      <c r="IJ7" s="32"/>
      <c r="IK7" s="32"/>
      <c r="IL7" s="32"/>
      <c r="IM7" s="32"/>
    </row>
    <row r="8" spans="1:247" ht="10.5" customHeight="1">
      <c r="A8" s="21" t="s">
        <v>65</v>
      </c>
      <c r="B8" s="34">
        <v>0</v>
      </c>
      <c r="C8" s="35">
        <v>289607</v>
      </c>
      <c r="D8" s="21">
        <f t="shared" si="3"/>
        <v>144803.5</v>
      </c>
      <c r="E8" s="36">
        <v>0.5</v>
      </c>
      <c r="F8" s="21">
        <f t="shared" ref="F8" si="4">E8*D8</f>
        <v>72401.75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1"/>
      <c r="IB8" s="31"/>
      <c r="IC8" s="31"/>
      <c r="ID8" s="31"/>
      <c r="IE8" s="31"/>
      <c r="IF8" s="31"/>
      <c r="IG8" s="31"/>
      <c r="IH8" s="31"/>
      <c r="II8" s="32"/>
      <c r="IJ8" s="32"/>
      <c r="IK8" s="32"/>
      <c r="IL8" s="32"/>
      <c r="IM8" s="32"/>
    </row>
    <row r="9" spans="1:247" ht="10.5" customHeight="1">
      <c r="A9" s="21" t="s">
        <v>35</v>
      </c>
      <c r="B9" s="34">
        <v>0</v>
      </c>
      <c r="C9" s="34">
        <v>0</v>
      </c>
      <c r="D9" s="21">
        <f t="shared" si="0"/>
        <v>0</v>
      </c>
      <c r="E9" s="36">
        <v>1</v>
      </c>
      <c r="F9" s="21">
        <f>E9*D9</f>
        <v>0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1"/>
      <c r="IB9" s="31"/>
      <c r="IC9" s="31"/>
      <c r="ID9" s="31"/>
      <c r="IE9" s="31"/>
      <c r="IF9" s="31"/>
      <c r="IG9" s="31"/>
      <c r="IH9" s="31"/>
      <c r="II9" s="32"/>
      <c r="IJ9" s="32"/>
      <c r="IK9" s="32"/>
      <c r="IL9" s="32"/>
      <c r="IM9" s="32"/>
    </row>
    <row r="10" spans="1:247" ht="10.5" customHeight="1">
      <c r="A10" s="20" t="s">
        <v>67</v>
      </c>
      <c r="B10" s="20" t="s">
        <v>61</v>
      </c>
      <c r="C10" s="20" t="s">
        <v>62</v>
      </c>
      <c r="D10" s="20" t="s">
        <v>33</v>
      </c>
      <c r="E10" s="33" t="s">
        <v>2</v>
      </c>
      <c r="F10" s="20" t="s">
        <v>34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1"/>
      <c r="IB10" s="31"/>
      <c r="IC10" s="31"/>
      <c r="ID10" s="31"/>
      <c r="IE10" s="31"/>
      <c r="IF10" s="31"/>
      <c r="IG10" s="31"/>
      <c r="IH10" s="31"/>
      <c r="II10" s="32"/>
      <c r="IJ10" s="32"/>
      <c r="IK10" s="32"/>
      <c r="IL10" s="32"/>
      <c r="IM10" s="32"/>
    </row>
    <row r="11" spans="1:247" ht="10.5" customHeight="1">
      <c r="A11" s="21" t="s">
        <v>63</v>
      </c>
      <c r="B11" s="34">
        <v>0</v>
      </c>
      <c r="C11" s="35">
        <v>84000</v>
      </c>
      <c r="D11" s="21">
        <f>AVERAGE(B11:C11)</f>
        <v>42000</v>
      </c>
      <c r="E11" s="36">
        <v>0</v>
      </c>
      <c r="F11" s="21">
        <f t="shared" ref="F11:F14" si="5">E11*D11</f>
        <v>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1"/>
      <c r="IB11" s="31"/>
      <c r="IC11" s="31"/>
      <c r="ID11" s="31"/>
      <c r="IE11" s="31"/>
      <c r="IF11" s="31"/>
      <c r="IG11" s="31"/>
      <c r="IH11" s="31"/>
      <c r="II11" s="32"/>
      <c r="IJ11" s="32"/>
      <c r="IK11" s="32"/>
      <c r="IL11" s="32"/>
      <c r="IM11" s="32"/>
    </row>
    <row r="12" spans="1:247" ht="10.5" customHeight="1">
      <c r="A12" s="21" t="s">
        <v>48</v>
      </c>
      <c r="B12" s="34">
        <f>152904+3310</f>
        <v>156214</v>
      </c>
      <c r="C12" s="35">
        <v>141280</v>
      </c>
      <c r="D12" s="21">
        <f>AVERAGE(B12:C12)</f>
        <v>148747</v>
      </c>
      <c r="E12" s="36">
        <v>0.5</v>
      </c>
      <c r="F12" s="21">
        <f t="shared" si="5"/>
        <v>74373.5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1"/>
      <c r="IE12" s="31"/>
      <c r="IF12" s="31"/>
      <c r="IG12" s="31"/>
      <c r="IH12" s="31"/>
      <c r="II12" s="31"/>
      <c r="IJ12" s="31"/>
      <c r="IK12" s="31"/>
      <c r="IL12" s="32"/>
      <c r="IM12" s="32"/>
    </row>
    <row r="13" spans="1:247" ht="10.5" customHeight="1">
      <c r="A13" s="21" t="s">
        <v>64</v>
      </c>
      <c r="B13" s="34">
        <v>198700</v>
      </c>
      <c r="C13" s="35">
        <v>122800</v>
      </c>
      <c r="D13" s="21">
        <f>AVERAGE(B13:C13)</f>
        <v>160750</v>
      </c>
      <c r="E13" s="36">
        <v>0</v>
      </c>
      <c r="F13" s="21">
        <f t="shared" si="5"/>
        <v>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1"/>
      <c r="IE13" s="31"/>
      <c r="IF13" s="31"/>
      <c r="IG13" s="31"/>
      <c r="IH13" s="31"/>
      <c r="II13" s="31"/>
      <c r="IJ13" s="31"/>
      <c r="IK13" s="31"/>
      <c r="IL13" s="32"/>
      <c r="IM13" s="32"/>
    </row>
    <row r="14" spans="1:247" ht="10.5" customHeight="1">
      <c r="A14" s="21" t="s">
        <v>35</v>
      </c>
      <c r="B14" s="34">
        <v>-5456</v>
      </c>
      <c r="C14" s="34">
        <v>-2307</v>
      </c>
      <c r="D14" s="21">
        <f>AVERAGE(B14:C14)</f>
        <v>-3881.5</v>
      </c>
      <c r="E14" s="36">
        <v>1</v>
      </c>
      <c r="F14" s="21">
        <f t="shared" si="5"/>
        <v>-3881.5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1"/>
      <c r="IE14" s="31"/>
      <c r="IF14" s="31"/>
      <c r="IG14" s="31"/>
      <c r="IH14" s="31"/>
      <c r="II14" s="31"/>
      <c r="IJ14" s="31"/>
      <c r="IK14" s="31"/>
      <c r="IL14" s="32"/>
      <c r="IM14" s="32"/>
    </row>
    <row r="15" spans="1:247" ht="10.5" customHeight="1">
      <c r="A15" s="20" t="s">
        <v>68</v>
      </c>
      <c r="B15" s="20" t="s">
        <v>61</v>
      </c>
      <c r="C15" s="20" t="s">
        <v>62</v>
      </c>
      <c r="D15" s="20" t="s">
        <v>33</v>
      </c>
      <c r="E15" s="33" t="s">
        <v>2</v>
      </c>
      <c r="F15" s="20" t="s">
        <v>34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1"/>
      <c r="IB15" s="31"/>
      <c r="IC15" s="31"/>
      <c r="ID15" s="31"/>
      <c r="IE15" s="31"/>
      <c r="IF15" s="31"/>
      <c r="IG15" s="31"/>
      <c r="IH15" s="31"/>
      <c r="II15" s="32"/>
      <c r="IJ15" s="32"/>
      <c r="IK15" s="32"/>
      <c r="IL15" s="32"/>
      <c r="IM15" s="32"/>
    </row>
    <row r="16" spans="1:247" ht="10.5" customHeight="1">
      <c r="A16" s="21" t="s">
        <v>48</v>
      </c>
      <c r="B16" s="34">
        <v>166270</v>
      </c>
      <c r="C16" s="35">
        <f>2830+154600</f>
        <v>157430</v>
      </c>
      <c r="D16" s="21">
        <f>AVERAGE(B16:C16)</f>
        <v>161850</v>
      </c>
      <c r="E16" s="36">
        <v>0.5</v>
      </c>
      <c r="F16" s="21">
        <f t="shared" ref="F16:F18" si="6">E16*D16</f>
        <v>80925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1"/>
      <c r="IE16" s="31"/>
      <c r="IF16" s="31"/>
      <c r="IG16" s="31"/>
      <c r="IH16" s="31"/>
      <c r="II16" s="31"/>
      <c r="IJ16" s="31"/>
      <c r="IK16" s="31"/>
      <c r="IL16" s="32"/>
      <c r="IM16" s="32"/>
    </row>
    <row r="17" spans="1:247" ht="10.5" customHeight="1">
      <c r="A17" s="21" t="s">
        <v>64</v>
      </c>
      <c r="B17" s="34">
        <v>143510</v>
      </c>
      <c r="C17" s="35">
        <v>141300</v>
      </c>
      <c r="D17" s="21">
        <f>AVERAGE(B17:C17)</f>
        <v>142405</v>
      </c>
      <c r="E17" s="36">
        <v>0</v>
      </c>
      <c r="F17" s="21">
        <f t="shared" si="6"/>
        <v>0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1"/>
      <c r="IE17" s="31"/>
      <c r="IF17" s="31"/>
      <c r="IG17" s="31"/>
      <c r="IH17" s="31"/>
      <c r="II17" s="31"/>
      <c r="IJ17" s="31"/>
      <c r="IK17" s="31"/>
      <c r="IL17" s="32"/>
      <c r="IM17" s="32"/>
    </row>
    <row r="18" spans="1:247" ht="10.5" customHeight="1">
      <c r="A18" s="21" t="s">
        <v>35</v>
      </c>
      <c r="B18" s="34">
        <v>-509</v>
      </c>
      <c r="C18" s="34">
        <v>0</v>
      </c>
      <c r="D18" s="21">
        <f>AVERAGE(B18:C18)</f>
        <v>-254.5</v>
      </c>
      <c r="E18" s="36">
        <v>1</v>
      </c>
      <c r="F18" s="21">
        <f t="shared" si="6"/>
        <v>-254.5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1"/>
      <c r="IE18" s="31"/>
      <c r="IF18" s="31"/>
      <c r="IG18" s="31"/>
      <c r="IH18" s="31"/>
      <c r="II18" s="31"/>
      <c r="IJ18" s="31"/>
      <c r="IK18" s="31"/>
      <c r="IL18" s="32"/>
      <c r="IM18" s="32"/>
    </row>
    <row r="19" spans="1:247" ht="10.5" customHeight="1">
      <c r="A19" s="37" t="s">
        <v>36</v>
      </c>
      <c r="B19" s="38"/>
      <c r="C19" s="39"/>
      <c r="D19" s="39"/>
      <c r="E19" s="40"/>
      <c r="F19" s="41">
        <f>+SUM(F3:F18)</f>
        <v>750472.75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1"/>
      <c r="IE19" s="31"/>
      <c r="IF19" s="31"/>
      <c r="IG19" s="31"/>
      <c r="IH19" s="31"/>
      <c r="II19" s="31"/>
      <c r="IJ19" s="31"/>
      <c r="IK19" s="31"/>
      <c r="IL19" s="32"/>
      <c r="IM19" s="32"/>
    </row>
    <row r="20" spans="1:247" ht="10.5" customHeight="1">
      <c r="A20" s="22" t="s">
        <v>37</v>
      </c>
      <c r="B20" s="42"/>
      <c r="C20" s="43"/>
      <c r="D20" s="43"/>
      <c r="E20" s="44"/>
      <c r="F20" s="45">
        <f>F19/12</f>
        <v>62539.395833333336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1"/>
      <c r="IE20" s="31"/>
      <c r="IF20" s="31"/>
      <c r="IG20" s="31"/>
      <c r="IH20" s="31"/>
      <c r="II20" s="31"/>
      <c r="IJ20" s="31"/>
      <c r="IK20" s="31"/>
      <c r="IL20" s="32"/>
      <c r="IM20" s="32"/>
    </row>
    <row r="21" spans="1:247" ht="10.5" customHeight="1">
      <c r="A21" s="22" t="s">
        <v>38</v>
      </c>
      <c r="B21" s="42"/>
      <c r="C21" s="43"/>
      <c r="D21" s="43"/>
      <c r="E21" s="44"/>
      <c r="F21" s="46">
        <f>RTR!J5</f>
        <v>30706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1"/>
      <c r="IE21" s="31"/>
      <c r="IF21" s="31"/>
      <c r="IG21" s="31"/>
      <c r="IH21" s="31"/>
      <c r="II21" s="31"/>
      <c r="IJ21" s="31"/>
      <c r="IK21" s="31"/>
      <c r="IL21" s="32"/>
      <c r="IM21" s="32"/>
    </row>
    <row r="22" spans="1:247" ht="10.5" customHeight="1">
      <c r="A22" s="22" t="s">
        <v>39</v>
      </c>
      <c r="B22" s="47"/>
      <c r="C22" s="48"/>
      <c r="D22" s="48"/>
      <c r="E22" s="49"/>
      <c r="F22" s="50">
        <v>1.25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1"/>
      <c r="IE22" s="31"/>
      <c r="IF22" s="31"/>
      <c r="IG22" s="31"/>
      <c r="IH22" s="31"/>
      <c r="II22" s="31"/>
      <c r="IJ22" s="31"/>
      <c r="IK22" s="31"/>
      <c r="IL22" s="32"/>
      <c r="IM22" s="32"/>
    </row>
    <row r="23" spans="1:247" ht="10.5" customHeight="1">
      <c r="A23" s="22" t="s">
        <v>40</v>
      </c>
      <c r="B23" s="42"/>
      <c r="C23" s="43"/>
      <c r="D23" s="43"/>
      <c r="E23" s="44"/>
      <c r="F23" s="51">
        <f>(F20*F22)-F21</f>
        <v>47468.244791666672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1"/>
      <c r="IE23" s="31"/>
      <c r="IF23" s="31"/>
      <c r="IG23" s="31"/>
      <c r="IH23" s="31"/>
      <c r="II23" s="31"/>
      <c r="IJ23" s="31"/>
      <c r="IK23" s="31"/>
      <c r="IL23" s="32"/>
      <c r="IM23" s="32"/>
    </row>
    <row r="24" spans="1:247" ht="10.5" customHeight="1">
      <c r="A24" s="22" t="s">
        <v>41</v>
      </c>
      <c r="B24" s="42"/>
      <c r="C24" s="43"/>
      <c r="D24" s="43"/>
      <c r="E24" s="44"/>
      <c r="F24" s="22">
        <v>180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1"/>
      <c r="IE24" s="31"/>
      <c r="IF24" s="31"/>
      <c r="IG24" s="31"/>
      <c r="IH24" s="31"/>
      <c r="II24" s="31"/>
      <c r="IJ24" s="31"/>
      <c r="IK24" s="31"/>
      <c r="IL24" s="32"/>
      <c r="IM24" s="32"/>
    </row>
    <row r="25" spans="1:247" ht="10.5" customHeight="1">
      <c r="A25" s="22" t="s">
        <v>42</v>
      </c>
      <c r="B25" s="42"/>
      <c r="C25" s="43"/>
      <c r="D25" s="43"/>
      <c r="E25" s="44"/>
      <c r="F25" s="50">
        <v>0.10249999999999999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1"/>
      <c r="IE25" s="31"/>
      <c r="IF25" s="31"/>
      <c r="IG25" s="31"/>
      <c r="IH25" s="31"/>
      <c r="II25" s="31"/>
      <c r="IJ25" s="31"/>
      <c r="IK25" s="31"/>
      <c r="IL25" s="32"/>
      <c r="IM25" s="32"/>
    </row>
    <row r="26" spans="1:247" ht="10.5" customHeight="1">
      <c r="A26" s="22" t="s">
        <v>43</v>
      </c>
      <c r="B26" s="42"/>
      <c r="C26" s="43"/>
      <c r="D26" s="43"/>
      <c r="E26" s="44"/>
      <c r="F26" s="52">
        <f>PMT(F25/12,F24,-100000)</f>
        <v>1089.9509178041776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1"/>
      <c r="IE26" s="31"/>
      <c r="IF26" s="31"/>
      <c r="IG26" s="31"/>
      <c r="IH26" s="31"/>
      <c r="II26" s="31"/>
      <c r="IJ26" s="31"/>
      <c r="IK26" s="31"/>
      <c r="IL26" s="32"/>
      <c r="IM26" s="32"/>
    </row>
    <row r="27" spans="1:247" ht="10.5" customHeight="1">
      <c r="A27" s="22" t="s">
        <v>44</v>
      </c>
      <c r="B27" s="42"/>
      <c r="C27" s="43"/>
      <c r="D27" s="43"/>
      <c r="E27" s="44"/>
      <c r="F27" s="60">
        <f>F23/F26</f>
        <v>43.550809505529401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1"/>
      <c r="IE27" s="31"/>
      <c r="IF27" s="31"/>
      <c r="IG27" s="31"/>
      <c r="IH27" s="31"/>
      <c r="II27" s="31"/>
      <c r="IJ27" s="31"/>
      <c r="IK27" s="31"/>
      <c r="IL27" s="32"/>
      <c r="IM27" s="32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5"/>
  <sheetViews>
    <sheetView zoomScale="136" zoomScaleNormal="136" workbookViewId="0">
      <selection activeCell="F23" sqref="F23"/>
    </sheetView>
  </sheetViews>
  <sheetFormatPr defaultColWidth="22.140625" defaultRowHeight="8.25" customHeight="1"/>
  <cols>
    <col min="1" max="1" width="5.42578125" style="24" customWidth="1"/>
    <col min="2" max="2" width="8.7109375" style="24" bestFit="1" customWidth="1"/>
    <col min="3" max="3" width="13.5703125" style="24" bestFit="1" customWidth="1"/>
    <col min="4" max="4" width="11.85546875" style="24" bestFit="1" customWidth="1"/>
    <col min="5" max="5" width="10.85546875" style="24" bestFit="1" customWidth="1"/>
    <col min="6" max="6" width="13.140625" style="24" bestFit="1" customWidth="1"/>
    <col min="7" max="8" width="9" style="24" customWidth="1"/>
    <col min="9" max="9" width="10.140625" style="24" customWidth="1"/>
    <col min="10" max="10" width="13.140625" style="24" customWidth="1"/>
    <col min="11" max="247" width="22.140625" style="24"/>
    <col min="248" max="16384" width="22.140625" style="25"/>
  </cols>
  <sheetData>
    <row r="1" spans="1:247" ht="8.25" customHeight="1">
      <c r="A1" s="23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50</v>
      </c>
      <c r="I1" s="23" t="s">
        <v>10</v>
      </c>
      <c r="J1" s="23" t="s">
        <v>47</v>
      </c>
    </row>
    <row r="2" spans="1:247" s="57" customFormat="1" ht="8.25" customHeight="1">
      <c r="A2" s="58">
        <v>1</v>
      </c>
      <c r="B2" s="61">
        <v>20830039</v>
      </c>
      <c r="C2" s="71" t="s">
        <v>67</v>
      </c>
      <c r="D2" s="71" t="s">
        <v>69</v>
      </c>
      <c r="E2" s="61" t="s">
        <v>70</v>
      </c>
      <c r="F2" s="72">
        <v>4300000</v>
      </c>
      <c r="G2" s="61">
        <v>180</v>
      </c>
      <c r="H2" s="61">
        <v>20</v>
      </c>
      <c r="I2" s="61">
        <v>46208</v>
      </c>
      <c r="J2" s="59" t="s">
        <v>51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</row>
    <row r="3" spans="1:247" s="57" customFormat="1" ht="8.25" customHeight="1">
      <c r="A3" s="58">
        <v>2</v>
      </c>
      <c r="B3" s="61">
        <v>23034122</v>
      </c>
      <c r="C3" s="71" t="s">
        <v>67</v>
      </c>
      <c r="D3" s="71" t="s">
        <v>71</v>
      </c>
      <c r="E3" s="61" t="s">
        <v>72</v>
      </c>
      <c r="F3" s="72">
        <v>297505</v>
      </c>
      <c r="G3" s="61">
        <v>36</v>
      </c>
      <c r="H3" s="61">
        <v>8</v>
      </c>
      <c r="I3" s="61">
        <v>11611</v>
      </c>
      <c r="J3" s="59" t="s">
        <v>52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56"/>
    </row>
    <row r="4" spans="1:247" s="57" customFormat="1" ht="8.25" customHeight="1">
      <c r="A4" s="58">
        <v>3</v>
      </c>
      <c r="B4" s="61">
        <v>4907741</v>
      </c>
      <c r="C4" s="71" t="s">
        <v>73</v>
      </c>
      <c r="D4" s="71" t="s">
        <v>74</v>
      </c>
      <c r="E4" s="61" t="s">
        <v>72</v>
      </c>
      <c r="F4" s="72">
        <v>500000</v>
      </c>
      <c r="G4" s="61">
        <v>36</v>
      </c>
      <c r="H4" s="61">
        <v>18</v>
      </c>
      <c r="I4" s="61">
        <v>19095</v>
      </c>
      <c r="J4" s="59" t="s">
        <v>52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</row>
    <row r="5" spans="1:247" ht="8.25" customHeight="1">
      <c r="J5" s="26">
        <f>SUMIF(J2:J4,"Y",I2:I4)</f>
        <v>30706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5" t="s">
        <v>11</v>
      </c>
      <c r="B1" s="75"/>
      <c r="C1" s="2"/>
    </row>
    <row r="2" spans="1:6" ht="14.25" customHeight="1">
      <c r="A2" s="75" t="s">
        <v>12</v>
      </c>
      <c r="B2" s="75"/>
      <c r="C2" s="2"/>
    </row>
    <row r="5" spans="1:6" ht="30">
      <c r="A5" s="3" t="s">
        <v>3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3:I21"/>
  <sheetViews>
    <sheetView tabSelected="1" topLeftCell="A10" workbookViewId="0">
      <selection activeCell="K27" sqref="K27"/>
    </sheetView>
  </sheetViews>
  <sheetFormatPr defaultRowHeight="12.75"/>
  <cols>
    <col min="2" max="2" width="20.42578125" bestFit="1" customWidth="1"/>
    <col min="6" max="6" width="10.5703125" customWidth="1"/>
  </cols>
  <sheetData>
    <row r="3" spans="2:9" ht="20.25">
      <c r="B3" s="62"/>
      <c r="C3" s="62"/>
      <c r="D3" s="76" t="s">
        <v>67</v>
      </c>
      <c r="E3" s="76"/>
      <c r="F3" s="76"/>
      <c r="G3" s="62"/>
      <c r="H3" s="62"/>
      <c r="I3" s="62"/>
    </row>
    <row r="4" spans="2:9" ht="25.5">
      <c r="B4" s="63" t="s">
        <v>75</v>
      </c>
      <c r="C4" s="62"/>
      <c r="D4" s="62"/>
      <c r="E4" s="62"/>
      <c r="F4" s="62"/>
      <c r="G4" s="62"/>
      <c r="H4" s="62"/>
      <c r="I4" s="62"/>
    </row>
    <row r="5" spans="2:9">
      <c r="B5" s="62"/>
      <c r="C5" s="62"/>
      <c r="D5" s="62"/>
      <c r="E5" s="62"/>
      <c r="F5" s="62"/>
      <c r="G5" s="62"/>
      <c r="H5" s="62"/>
      <c r="I5" s="62"/>
    </row>
    <row r="6" spans="2:9">
      <c r="B6" s="65"/>
      <c r="C6" s="64" t="s">
        <v>59</v>
      </c>
      <c r="D6" s="64" t="s">
        <v>58</v>
      </c>
      <c r="E6" s="64" t="s">
        <v>76</v>
      </c>
      <c r="F6" s="64" t="s">
        <v>77</v>
      </c>
      <c r="G6" s="64" t="s">
        <v>78</v>
      </c>
      <c r="H6" s="64" t="s">
        <v>79</v>
      </c>
      <c r="I6" s="67"/>
    </row>
    <row r="7" spans="2:9" ht="15">
      <c r="B7" s="66" t="s">
        <v>53</v>
      </c>
      <c r="C7" s="68">
        <v>1255.3</v>
      </c>
      <c r="D7" s="68">
        <v>1336.3</v>
      </c>
      <c r="E7" s="67">
        <v>1240.1400000000001</v>
      </c>
      <c r="F7" s="68">
        <v>10982.68</v>
      </c>
      <c r="G7" s="68">
        <v>47336.54</v>
      </c>
      <c r="H7" s="68">
        <v>487.56</v>
      </c>
      <c r="I7" s="67"/>
    </row>
    <row r="8" spans="2:9" ht="15">
      <c r="B8" s="66" t="s">
        <v>54</v>
      </c>
      <c r="C8" s="68">
        <v>1247.3</v>
      </c>
      <c r="D8" s="68">
        <v>1241.3</v>
      </c>
      <c r="E8" s="68">
        <v>861.04</v>
      </c>
      <c r="F8" s="68">
        <v>96141.34</v>
      </c>
      <c r="G8" s="68">
        <v>923.54</v>
      </c>
      <c r="H8" s="68">
        <v>10498.14</v>
      </c>
      <c r="I8" s="67"/>
    </row>
    <row r="9" spans="2:9" ht="15">
      <c r="B9" s="66" t="s">
        <v>55</v>
      </c>
      <c r="C9" s="68">
        <v>1247.3</v>
      </c>
      <c r="D9" s="68">
        <v>1867.84</v>
      </c>
      <c r="E9" s="68">
        <v>861.04</v>
      </c>
      <c r="F9" s="68">
        <v>96141.34</v>
      </c>
      <c r="G9" s="68">
        <v>11652.74</v>
      </c>
      <c r="H9" s="67">
        <v>498.14</v>
      </c>
      <c r="I9" s="67"/>
    </row>
    <row r="10" spans="2:9" ht="15">
      <c r="B10" s="66" t="s">
        <v>56</v>
      </c>
      <c r="C10" s="68">
        <v>1247.3</v>
      </c>
      <c r="D10" s="68">
        <v>1867.84</v>
      </c>
      <c r="E10" s="67">
        <v>25743.040000000001</v>
      </c>
      <c r="F10" s="68">
        <v>40377.040000000001</v>
      </c>
      <c r="G10" s="68">
        <v>2152.44</v>
      </c>
      <c r="H10" s="67">
        <v>498.14</v>
      </c>
      <c r="I10" s="67"/>
    </row>
    <row r="11" spans="2:9">
      <c r="B11" s="69"/>
      <c r="C11" s="67">
        <f>SUM(C7:C10)</f>
        <v>4997.2</v>
      </c>
      <c r="D11" s="67">
        <f>SUM(D7:D10)</f>
        <v>6313.28</v>
      </c>
      <c r="E11" s="67">
        <f>SUM(E7:E10)</f>
        <v>28705.260000000002</v>
      </c>
      <c r="F11" s="67">
        <f t="shared" ref="F11:G11" si="0">SUM(F7:F10)</f>
        <v>243642.4</v>
      </c>
      <c r="G11" s="67">
        <f t="shared" si="0"/>
        <v>62065.26</v>
      </c>
      <c r="H11" s="67">
        <f>SUM(H7:H10)</f>
        <v>11981.979999999998</v>
      </c>
      <c r="I11" s="74">
        <f>(SUM(C11:H11)/24)</f>
        <v>14904.390833333333</v>
      </c>
    </row>
    <row r="13" spans="2:9" ht="25.5">
      <c r="B13" s="63" t="s">
        <v>80</v>
      </c>
      <c r="C13" s="62"/>
      <c r="D13" s="62"/>
      <c r="E13" s="62"/>
      <c r="F13" s="62"/>
      <c r="G13" s="62"/>
      <c r="H13" s="62"/>
      <c r="I13" s="62"/>
    </row>
    <row r="14" spans="2:9">
      <c r="B14" s="62"/>
      <c r="C14" s="62"/>
      <c r="D14" s="62"/>
      <c r="E14" s="62"/>
      <c r="F14" s="62"/>
      <c r="G14" s="62"/>
      <c r="H14" s="62"/>
      <c r="I14" s="62"/>
    </row>
    <row r="15" spans="2:9">
      <c r="B15" s="65"/>
      <c r="C15" s="64" t="s">
        <v>59</v>
      </c>
      <c r="D15" s="64" t="s">
        <v>58</v>
      </c>
      <c r="E15" s="64" t="s">
        <v>76</v>
      </c>
      <c r="F15" s="64" t="s">
        <v>77</v>
      </c>
      <c r="G15" s="64" t="s">
        <v>78</v>
      </c>
      <c r="H15" s="64" t="s">
        <v>79</v>
      </c>
      <c r="I15" s="67"/>
    </row>
    <row r="16" spans="2:9" ht="15">
      <c r="B16" s="66" t="s">
        <v>53</v>
      </c>
      <c r="C16" s="68">
        <v>5926.12</v>
      </c>
      <c r="D16">
        <v>4097.53</v>
      </c>
      <c r="E16" s="67">
        <v>6785.11</v>
      </c>
      <c r="F16" s="68">
        <v>17489.11</v>
      </c>
      <c r="G16" s="68">
        <v>8476.61</v>
      </c>
      <c r="H16" s="68">
        <v>3009.91</v>
      </c>
      <c r="I16" s="67"/>
    </row>
    <row r="17" spans="2:9" ht="15">
      <c r="B17" s="66" t="s">
        <v>54</v>
      </c>
      <c r="C17" s="68">
        <v>104911.33</v>
      </c>
      <c r="D17" s="68">
        <v>15855.81</v>
      </c>
      <c r="E17" s="68">
        <v>3698.11</v>
      </c>
      <c r="F17" s="68">
        <v>32977.39</v>
      </c>
      <c r="G17" s="68">
        <v>8299.61</v>
      </c>
      <c r="H17" s="68">
        <v>1818.91</v>
      </c>
      <c r="I17" s="67"/>
    </row>
    <row r="18" spans="2:9" ht="15">
      <c r="B18" s="66" t="s">
        <v>55</v>
      </c>
      <c r="C18" s="68">
        <v>2997.43</v>
      </c>
      <c r="D18" s="68">
        <v>5855.81</v>
      </c>
      <c r="E18" s="68">
        <v>3698.11</v>
      </c>
      <c r="F18" s="68">
        <v>15802.61</v>
      </c>
      <c r="G18" s="68">
        <v>8122.61</v>
      </c>
      <c r="H18" s="68">
        <v>1818.91</v>
      </c>
      <c r="I18" s="67"/>
    </row>
    <row r="19" spans="2:9" ht="15">
      <c r="B19" s="66" t="s">
        <v>56</v>
      </c>
      <c r="C19" s="68">
        <v>2997.43</v>
      </c>
      <c r="D19" s="68">
        <v>95838.11</v>
      </c>
      <c r="E19" s="67">
        <v>116153.11</v>
      </c>
      <c r="F19" s="68">
        <v>48830.61</v>
      </c>
      <c r="G19" s="68">
        <v>8122.61</v>
      </c>
      <c r="H19" s="68">
        <v>71936.91</v>
      </c>
      <c r="I19" s="67"/>
    </row>
    <row r="20" spans="2:9">
      <c r="B20" s="67"/>
      <c r="C20" s="67">
        <f>SUM(C16:C19)</f>
        <v>116832.30999999998</v>
      </c>
      <c r="D20" s="67">
        <f>SUM(D17:D19)</f>
        <v>117549.73</v>
      </c>
      <c r="E20" s="67">
        <f>SUM(E16:E19)</f>
        <v>130334.44</v>
      </c>
      <c r="F20" s="67">
        <f t="shared" ref="F20:H20" si="1">SUM(F16:F19)</f>
        <v>115099.72</v>
      </c>
      <c r="G20" s="67">
        <f t="shared" si="1"/>
        <v>33021.440000000002</v>
      </c>
      <c r="H20" s="67">
        <f t="shared" si="1"/>
        <v>78584.639999999999</v>
      </c>
      <c r="I20" s="74">
        <f>(SUM(C20:H20)/24)</f>
        <v>24642.594999999998</v>
      </c>
    </row>
    <row r="21" spans="2:9">
      <c r="B21" s="70"/>
      <c r="C21" s="70"/>
      <c r="D21" s="70"/>
      <c r="E21" s="70"/>
      <c r="F21" s="77" t="s">
        <v>57</v>
      </c>
      <c r="G21" s="77"/>
      <c r="H21" s="77"/>
      <c r="I21" s="73">
        <f>(14904.39+24642.6+46208)/1089.95</f>
        <v>78.677911830817919</v>
      </c>
    </row>
  </sheetData>
  <mergeCells count="2">
    <mergeCell ref="D3:F3"/>
    <mergeCell ref="F21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2020-02-20T11:19:44Z</dcterms:modified>
</cp:coreProperties>
</file>