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D35" i="1" l="1"/>
  <c r="F35" i="1" s="1"/>
  <c r="D34" i="1"/>
  <c r="F34" i="1" s="1"/>
  <c r="D33" i="1"/>
  <c r="F33" i="1" s="1"/>
  <c r="D38" i="1"/>
  <c r="F38" i="1" s="1"/>
  <c r="B30" i="1"/>
  <c r="C30" i="1"/>
  <c r="C26" i="1"/>
  <c r="B26" i="1"/>
  <c r="D20" i="1"/>
  <c r="C22" i="1"/>
  <c r="D22" i="1" s="1"/>
  <c r="C21" i="1"/>
  <c r="B21" i="1" l="1"/>
  <c r="D21" i="1" s="1"/>
  <c r="F21" i="1" s="1"/>
  <c r="B11" i="1"/>
  <c r="B13" i="1"/>
  <c r="B14" i="1"/>
  <c r="D23" i="1"/>
  <c r="F23" i="1" s="1"/>
  <c r="F22" i="1"/>
  <c r="F20" i="1"/>
  <c r="D19" i="1"/>
  <c r="F19" i="1" s="1"/>
  <c r="D18" i="1"/>
  <c r="F18" i="1" s="1"/>
  <c r="D17" i="1"/>
  <c r="F17" i="1" s="1"/>
  <c r="K24" i="2"/>
  <c r="C11" i="1" l="1"/>
  <c r="D11" i="1" s="1"/>
  <c r="F11" i="1" s="1"/>
  <c r="D10" i="1"/>
  <c r="F10" i="1" s="1"/>
  <c r="D9" i="1"/>
  <c r="F9" i="1" s="1"/>
  <c r="B6" i="1"/>
  <c r="D15" i="1"/>
  <c r="F15" i="1" s="1"/>
  <c r="D12" i="1"/>
  <c r="F12" i="1" s="1"/>
  <c r="C6" i="1"/>
  <c r="C5" i="1"/>
  <c r="B5" i="1"/>
  <c r="D13" i="1" l="1"/>
  <c r="F13" i="1" s="1"/>
  <c r="D14" i="1"/>
  <c r="F14" i="1" s="1"/>
  <c r="D27" i="1"/>
  <c r="F27" i="1" s="1"/>
  <c r="D25" i="1"/>
  <c r="F25" i="1" s="1"/>
  <c r="D37" i="1"/>
  <c r="F37" i="1" s="1"/>
  <c r="D26" i="1" l="1"/>
  <c r="F26" i="1" s="1"/>
  <c r="D7" i="1"/>
  <c r="F7" i="1" s="1"/>
  <c r="D40" i="1" l="1"/>
  <c r="D39" i="1"/>
  <c r="F39" i="1" s="1"/>
  <c r="D30" i="1"/>
  <c r="F30" i="1" s="1"/>
  <c r="D3" i="1"/>
  <c r="D31" i="1" l="1"/>
  <c r="D29" i="1"/>
  <c r="D4" i="1"/>
  <c r="D5" i="1"/>
  <c r="F5" i="1" s="1"/>
  <c r="D6" i="1"/>
  <c r="F40" i="1" l="1"/>
  <c r="F29" i="1"/>
  <c r="F31" i="1"/>
  <c r="F3" i="1"/>
  <c r="F4" i="1"/>
  <c r="F48" i="1"/>
  <c r="F6" i="5"/>
  <c r="F7" i="5"/>
  <c r="F8" i="5"/>
  <c r="F9" i="5"/>
  <c r="F10" i="5"/>
  <c r="F11" i="5"/>
  <c r="F12" i="5"/>
  <c r="E13" i="5"/>
  <c r="F13" i="5" l="1"/>
  <c r="F6" i="1"/>
  <c r="F41" i="1" l="1"/>
  <c r="F42" i="1" s="1"/>
  <c r="F45" i="1" l="1"/>
  <c r="F49" i="1" s="1"/>
</calcChain>
</file>

<file path=xl/sharedStrings.xml><?xml version="1.0" encoding="utf-8"?>
<sst xmlns="http://schemas.openxmlformats.org/spreadsheetml/2006/main" count="214" uniqueCount="91">
  <si>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</si>
  <si>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</si>
  <si>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</si>
  <si>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</si>
  <si>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</si>
  <si>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</si>
  <si>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</si>
  <si>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</si>
  <si>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</si>
  <si>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</si>
  <si>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</si>
  <si>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</si>
  <si>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</si>
  <si>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</si>
  <si>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</si>
  <si>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</si>
  <si>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</si>
  <si>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</si>
  <si>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</si>
  <si>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</si>
  <si>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</si>
  <si>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</si>
  <si>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</si>
  <si>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</si>
  <si>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</si>
  <si>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</si>
  <si>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</si>
  <si>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</si>
  <si>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</si>
  <si>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</si>
  <si>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</si>
  <si>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</si>
  <si>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</si>
  <si>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</si>
  <si>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</si>
  <si>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</si>
  <si>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</si>
  <si>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</si>
  <si>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</si>
  <si>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</si>
  <si>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</si>
  <si>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</si>
  <si>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</si>
  <si>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</si>
  <si>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</si>
  <si>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</si>
  <si>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</si>
  <si>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</si>
  <si>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</si>
  <si>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</si>
  <si>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 xml:space="preserve">ASSESSMENT YEAR </t>
  </si>
  <si>
    <t>2017-18</t>
  </si>
  <si>
    <t>ICICI</t>
  </si>
  <si>
    <t xml:space="preserve"> </t>
  </si>
  <si>
    <t>Payment made u/s 40 A(2)(b)</t>
  </si>
  <si>
    <t>Finance costs</t>
  </si>
  <si>
    <t>Income from salary</t>
  </si>
  <si>
    <t>Income from other sources</t>
  </si>
  <si>
    <t xml:space="preserve">Income from other sources </t>
  </si>
  <si>
    <t>MAKKAR TEXTILE MILLS (P) LTD</t>
  </si>
  <si>
    <t>2018-19</t>
  </si>
  <si>
    <t>RAMA KRISHNA DYEING Prop KHARAITI</t>
  </si>
  <si>
    <t>LBLUD00003140359</t>
  </si>
  <si>
    <t>AUR004202400889</t>
  </si>
  <si>
    <t>LBLUD00003140356</t>
  </si>
  <si>
    <t>LBLUD00003140358</t>
  </si>
  <si>
    <t>LBLUD00003140355</t>
  </si>
  <si>
    <t>50200040687329</t>
  </si>
  <si>
    <t>50200040605961</t>
  </si>
  <si>
    <t>50200040604202</t>
  </si>
  <si>
    <t>MAKKAR TEXTILE MILLS PVT LTD</t>
  </si>
  <si>
    <t>MAKKAR TEXTILE</t>
  </si>
  <si>
    <t>RAMA KRISHNA DYEING</t>
  </si>
  <si>
    <t>KHARAITI LAL</t>
  </si>
  <si>
    <t>SURESH KUMAR</t>
  </si>
  <si>
    <t>SBI</t>
  </si>
  <si>
    <t>Axis</t>
  </si>
  <si>
    <t>HDFC</t>
  </si>
  <si>
    <t>Others</t>
  </si>
  <si>
    <t>MTL</t>
  </si>
  <si>
    <t>Auto Loan</t>
  </si>
  <si>
    <t>Ind LAP</t>
  </si>
  <si>
    <t>n</t>
  </si>
  <si>
    <t>y</t>
  </si>
  <si>
    <t>NEELAM RANI</t>
  </si>
  <si>
    <t xml:space="preserve">MAKKAR TEXTILE prop SURESH </t>
  </si>
  <si>
    <t>Income from house property</t>
  </si>
  <si>
    <t>MEENU MAKKAR</t>
  </si>
  <si>
    <t>RAJESH KUMAR</t>
  </si>
  <si>
    <t>2019-20</t>
  </si>
  <si>
    <t>MINAKSHI MAKKAR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</si>
</sst>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7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rgb="FFFF0000"/>
      <name val="Zurich BT"/>
      <family val="2"/>
    </font>
    <font>
      <sz val="10.5"/>
      <color theme="1"/>
      <name val="Zurich BT"/>
    </font>
    <font>
      <sz val="10.5"/>
      <color rgb="FFFF0000"/>
      <name val="Zurich B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74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/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4" fontId="14" fillId="4" borderId="1" xfId="4" applyNumberFormat="1" applyFont="1" applyFill="1" applyBorder="1" applyAlignment="1" applyProtection="1">
      <alignment horizontal="center" vertical="top"/>
    </xf>
    <xf numFmtId="166" fontId="15" fillId="2" borderId="1" xfId="1" applyNumberFormat="1" applyFont="1" applyFill="1" applyBorder="1" applyAlignment="1" applyProtection="1">
      <alignment horizontal="center" vertical="center"/>
    </xf>
    <xf numFmtId="166" fontId="15" fillId="0" borderId="1" xfId="1" applyNumberFormat="1" applyFont="1" applyFill="1" applyBorder="1" applyAlignment="1" applyProtection="1">
      <alignment horizontal="center" vertical="center"/>
    </xf>
    <xf numFmtId="165" fontId="15" fillId="2" borderId="1" xfId="1" applyNumberFormat="1" applyFont="1" applyFill="1" applyBorder="1" applyAlignment="1" applyProtection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166" fontId="16" fillId="2" borderId="1" xfId="1" applyNumberFormat="1" applyFont="1" applyFill="1" applyBorder="1" applyAlignment="1" applyProtection="1">
      <alignment horizontal="center" vertical="center"/>
    </xf>
    <xf numFmtId="166" fontId="14" fillId="0" borderId="1" xfId="1" applyNumberFormat="1" applyFont="1" applyFill="1" applyBorder="1" applyAlignment="1" applyProtection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49"/>
  <sheetViews>
    <sheetView tabSelected="1" topLeftCell="A30" zoomScale="89" zoomScaleNormal="89" workbookViewId="0">
      <selection activeCell="F42" sqref="F42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8" ht="26.85" customHeight="1">
      <c r="A1" s="52" t="s">
        <v>59</v>
      </c>
      <c r="B1" s="70" t="s">
        <v>50</v>
      </c>
      <c r="C1" s="70"/>
      <c r="D1" s="6"/>
      <c r="E1" s="6"/>
      <c r="F1" s="6"/>
    </row>
    <row r="2" spans="1:8">
      <c r="A2" s="7" t="s">
        <v>59</v>
      </c>
      <c r="B2" s="8" t="s">
        <v>60</v>
      </c>
      <c r="C2" s="8" t="s">
        <v>51</v>
      </c>
      <c r="D2" s="8" t="s">
        <v>35</v>
      </c>
      <c r="E2" s="9" t="s">
        <v>0</v>
      </c>
      <c r="F2" s="8" t="s">
        <v>36</v>
      </c>
    </row>
    <row r="3" spans="1:8">
      <c r="A3" s="10" t="s">
        <v>47</v>
      </c>
      <c r="B3" s="48">
        <v>4681452.25</v>
      </c>
      <c r="C3" s="47">
        <v>4121555.22</v>
      </c>
      <c r="D3" s="11">
        <f>AVERAGE(B3:C3)</f>
        <v>4401503.7350000003</v>
      </c>
      <c r="E3" s="12">
        <v>1</v>
      </c>
      <c r="F3" s="11">
        <f>E3*D3</f>
        <v>4401503.7350000003</v>
      </c>
    </row>
    <row r="4" spans="1:8">
      <c r="A4" s="10" t="s">
        <v>48</v>
      </c>
      <c r="B4" s="48">
        <v>8932867</v>
      </c>
      <c r="C4" s="47">
        <v>9041784</v>
      </c>
      <c r="D4" s="11">
        <f>AVERAGE(B4:C4)</f>
        <v>8987325.5</v>
      </c>
      <c r="E4" s="12">
        <v>1</v>
      </c>
      <c r="F4" s="11">
        <f>E4*D4</f>
        <v>8987325.5</v>
      </c>
    </row>
    <row r="5" spans="1:8">
      <c r="A5" s="10" t="s">
        <v>54</v>
      </c>
      <c r="B5" s="48">
        <f>640000+258000+1000000+7230+660000+480000+480000+6016+107327+4498462</f>
        <v>8137035</v>
      </c>
      <c r="C5" s="47">
        <f>960000+244500+600000+5378+600000+360000+360000+691718+155438</f>
        <v>3977034</v>
      </c>
      <c r="D5" s="11">
        <f>AVERAGE(B5:C5)</f>
        <v>6057034.5</v>
      </c>
      <c r="E5" s="12">
        <v>1</v>
      </c>
      <c r="F5" s="11">
        <f>E5*D5</f>
        <v>6057034.5</v>
      </c>
    </row>
    <row r="6" spans="1:8">
      <c r="A6" s="10" t="s">
        <v>55</v>
      </c>
      <c r="B6" s="64">
        <f>1257271.54+3710994.2</f>
        <v>4968265.74</v>
      </c>
      <c r="C6" s="65">
        <f>6077543.7+2503652.86+3892619.43</f>
        <v>12473815.99</v>
      </c>
      <c r="D6" s="66">
        <f>AVERAGE(B6:C6)</f>
        <v>8721040.8650000002</v>
      </c>
      <c r="E6" s="12">
        <v>1</v>
      </c>
      <c r="F6" s="11">
        <f>E6*D6</f>
        <v>8721040.8650000002</v>
      </c>
    </row>
    <row r="7" spans="1:8">
      <c r="A7" s="10" t="s">
        <v>37</v>
      </c>
      <c r="B7" s="48">
        <v>-933781</v>
      </c>
      <c r="C7" s="46">
        <v>-785363</v>
      </c>
      <c r="D7" s="11">
        <f>AVERAGE(B7:C7)</f>
        <v>-859572</v>
      </c>
      <c r="E7" s="12">
        <v>1</v>
      </c>
      <c r="F7" s="11">
        <f>E7*D7</f>
        <v>-859572</v>
      </c>
    </row>
    <row r="8" spans="1:8">
      <c r="A8" s="7" t="s">
        <v>61</v>
      </c>
      <c r="B8" s="8" t="s">
        <v>60</v>
      </c>
      <c r="C8" s="8" t="s">
        <v>51</v>
      </c>
      <c r="D8" s="8" t="s">
        <v>35</v>
      </c>
      <c r="E8" s="9" t="s">
        <v>0</v>
      </c>
      <c r="F8" s="8" t="s">
        <v>36</v>
      </c>
    </row>
    <row r="9" spans="1:8">
      <c r="A9" s="10" t="s">
        <v>56</v>
      </c>
      <c r="B9" s="48">
        <v>640000</v>
      </c>
      <c r="C9" s="47">
        <v>960000</v>
      </c>
      <c r="D9" s="11">
        <f>AVERAGE(B9,C9)</f>
        <v>800000</v>
      </c>
      <c r="E9" s="12">
        <v>0</v>
      </c>
      <c r="F9" s="11">
        <f t="shared" ref="F9:F15" si="0">E9*D9</f>
        <v>0</v>
      </c>
    </row>
    <row r="10" spans="1:8">
      <c r="A10" s="10" t="s">
        <v>47</v>
      </c>
      <c r="B10" s="48">
        <v>5980762.6699999999</v>
      </c>
      <c r="C10" s="47">
        <v>1064447</v>
      </c>
      <c r="D10" s="11">
        <f>AVERAGE(B10,C10)</f>
        <v>3522604.835</v>
      </c>
      <c r="E10" s="12">
        <v>1</v>
      </c>
      <c r="F10" s="11">
        <f t="shared" si="0"/>
        <v>3522604.835</v>
      </c>
    </row>
    <row r="11" spans="1:8">
      <c r="A11" s="10" t="s">
        <v>57</v>
      </c>
      <c r="B11" s="48">
        <f>16389</f>
        <v>16389</v>
      </c>
      <c r="C11" s="47">
        <f>18223+2030+265000</f>
        <v>285253</v>
      </c>
      <c r="D11" s="11">
        <f>AVERAGE(B11,C11)</f>
        <v>150821</v>
      </c>
      <c r="E11" s="12">
        <v>0.5</v>
      </c>
      <c r="F11" s="11">
        <f t="shared" si="0"/>
        <v>75410.5</v>
      </c>
    </row>
    <row r="12" spans="1:8">
      <c r="A12" s="10" t="s">
        <v>48</v>
      </c>
      <c r="B12" s="48">
        <v>9848599</v>
      </c>
      <c r="C12" s="47"/>
      <c r="D12" s="11">
        <f>AVERAGE(B12:C12)</f>
        <v>9848599</v>
      </c>
      <c r="E12" s="12">
        <v>1</v>
      </c>
      <c r="F12" s="11">
        <f t="shared" si="0"/>
        <v>9848599</v>
      </c>
    </row>
    <row r="13" spans="1:8">
      <c r="A13" s="10" t="s">
        <v>54</v>
      </c>
      <c r="B13" s="48">
        <f>720000+199318</f>
        <v>919318</v>
      </c>
      <c r="C13" s="47">
        <v>480000</v>
      </c>
      <c r="D13" s="11">
        <f>AVERAGE(B13:C13)</f>
        <v>699659</v>
      </c>
      <c r="E13" s="12">
        <v>1</v>
      </c>
      <c r="F13" s="11">
        <f t="shared" si="0"/>
        <v>699659</v>
      </c>
    </row>
    <row r="14" spans="1:8">
      <c r="A14" s="10" t="s">
        <v>55</v>
      </c>
      <c r="B14" s="64">
        <f>2733555+131595+199318+236</f>
        <v>3064704</v>
      </c>
      <c r="C14" s="65"/>
      <c r="D14" s="66">
        <f>AVERAGE(B14:C14)</f>
        <v>3064704</v>
      </c>
      <c r="E14" s="12">
        <v>1</v>
      </c>
      <c r="F14" s="11">
        <f t="shared" si="0"/>
        <v>3064704</v>
      </c>
    </row>
    <row r="15" spans="1:8">
      <c r="A15" s="10" t="s">
        <v>37</v>
      </c>
      <c r="B15" s="48">
        <v>-1442398</v>
      </c>
      <c r="C15" s="46">
        <v>-416180</v>
      </c>
      <c r="D15" s="11">
        <f>AVERAGE(B15:C15)</f>
        <v>-929289</v>
      </c>
      <c r="E15" s="12">
        <v>1</v>
      </c>
      <c r="F15" s="11">
        <f t="shared" si="0"/>
        <v>-929289</v>
      </c>
      <c r="H15" s="1" t="s">
        <v>53</v>
      </c>
    </row>
    <row r="16" spans="1:8">
      <c r="A16" s="7" t="s">
        <v>85</v>
      </c>
      <c r="B16" s="8" t="s">
        <v>60</v>
      </c>
      <c r="C16" s="8" t="s">
        <v>51</v>
      </c>
      <c r="D16" s="8" t="s">
        <v>35</v>
      </c>
      <c r="E16" s="9" t="s">
        <v>0</v>
      </c>
      <c r="F16" s="8" t="s">
        <v>36</v>
      </c>
    </row>
    <row r="17" spans="1:6">
      <c r="A17" s="10" t="s">
        <v>56</v>
      </c>
      <c r="B17" s="48">
        <v>258000</v>
      </c>
      <c r="C17" s="47">
        <v>244500</v>
      </c>
      <c r="D17" s="11">
        <f>AVERAGE(B17,C17)</f>
        <v>251250</v>
      </c>
      <c r="E17" s="12">
        <v>0</v>
      </c>
      <c r="F17" s="11">
        <f t="shared" ref="F17:F23" si="1">E17*D17</f>
        <v>0</v>
      </c>
    </row>
    <row r="18" spans="1:6">
      <c r="A18" s="10" t="s">
        <v>47</v>
      </c>
      <c r="B18" s="48">
        <v>5570416.3399999999</v>
      </c>
      <c r="C18" s="47">
        <v>1064447</v>
      </c>
      <c r="D18" s="11">
        <f>AVERAGE(B18,C18)</f>
        <v>3317431.67</v>
      </c>
      <c r="E18" s="12">
        <v>1</v>
      </c>
      <c r="F18" s="11">
        <f t="shared" si="1"/>
        <v>3317431.67</v>
      </c>
    </row>
    <row r="19" spans="1:6">
      <c r="A19" s="10" t="s">
        <v>57</v>
      </c>
      <c r="B19" s="48">
        <v>208507</v>
      </c>
      <c r="C19" s="47">
        <v>25182</v>
      </c>
      <c r="D19" s="11">
        <f>AVERAGE(B19,C19)</f>
        <v>116844.5</v>
      </c>
      <c r="E19" s="12">
        <v>0.5</v>
      </c>
      <c r="F19" s="11">
        <f t="shared" si="1"/>
        <v>58422.25</v>
      </c>
    </row>
    <row r="20" spans="1:6">
      <c r="A20" s="10" t="s">
        <v>48</v>
      </c>
      <c r="B20" s="48">
        <v>5239312</v>
      </c>
      <c r="C20" s="47">
        <v>5485566.4299999997</v>
      </c>
      <c r="D20" s="11">
        <f>AVERAGE(B20,C20)</f>
        <v>5362439.2149999999</v>
      </c>
      <c r="E20" s="12">
        <v>1</v>
      </c>
      <c r="F20" s="11">
        <f t="shared" si="1"/>
        <v>5362439.2149999999</v>
      </c>
    </row>
    <row r="21" spans="1:6">
      <c r="A21" s="10" t="s">
        <v>54</v>
      </c>
      <c r="B21" s="73">
        <f>25730+140377+446424+477185+685850+480000+480000+191198+100106+139553+136436+40007+3665761+711070</f>
        <v>7719697</v>
      </c>
      <c r="C21" s="47">
        <f>23222+137020+439553+425480+536922+620580+360000+360000+186393+560350+96942+131742</f>
        <v>3878204</v>
      </c>
      <c r="D21" s="11">
        <f>AVERAGE(B21:C21)</f>
        <v>5798950.5</v>
      </c>
      <c r="E21" s="12">
        <v>1</v>
      </c>
      <c r="F21" s="11">
        <f t="shared" si="1"/>
        <v>5798950.5</v>
      </c>
    </row>
    <row r="22" spans="1:6">
      <c r="A22" s="10" t="s">
        <v>55</v>
      </c>
      <c r="B22" s="72">
        <v>10197079.82</v>
      </c>
      <c r="C22" s="65">
        <f>1927657.94+4775785.64</f>
        <v>6703443.5800000001</v>
      </c>
      <c r="D22" s="66">
        <f>AVERAGE(B22,C22)</f>
        <v>8450261.6999999993</v>
      </c>
      <c r="E22" s="12">
        <v>1</v>
      </c>
      <c r="F22" s="11">
        <f t="shared" si="1"/>
        <v>8450261.6999999993</v>
      </c>
    </row>
    <row r="23" spans="1:6">
      <c r="A23" s="10" t="s">
        <v>37</v>
      </c>
      <c r="B23" s="48">
        <v>-305485</v>
      </c>
      <c r="C23" s="46">
        <v>0</v>
      </c>
      <c r="D23" s="11">
        <f>AVERAGE(B23:C23)</f>
        <v>-152742.5</v>
      </c>
      <c r="E23" s="12">
        <v>1</v>
      </c>
      <c r="F23" s="11">
        <f t="shared" si="1"/>
        <v>-152742.5</v>
      </c>
    </row>
    <row r="24" spans="1:6">
      <c r="A24" s="7" t="s">
        <v>84</v>
      </c>
      <c r="B24" s="8" t="s">
        <v>89</v>
      </c>
      <c r="C24" s="8" t="s">
        <v>60</v>
      </c>
      <c r="D24" s="8" t="s">
        <v>35</v>
      </c>
      <c r="E24" s="9" t="s">
        <v>0</v>
      </c>
      <c r="F24" s="8" t="s">
        <v>36</v>
      </c>
    </row>
    <row r="25" spans="1:6" ht="13.8" customHeight="1">
      <c r="A25" s="10" t="s">
        <v>86</v>
      </c>
      <c r="B25" s="48">
        <v>180000</v>
      </c>
      <c r="C25" s="47">
        <v>150000</v>
      </c>
      <c r="D25" s="11">
        <f>AVERAGE(B25,C25)</f>
        <v>165000</v>
      </c>
      <c r="E25" s="12">
        <v>1</v>
      </c>
      <c r="F25" s="11">
        <f>E25*D25</f>
        <v>165000</v>
      </c>
    </row>
    <row r="26" spans="1:6">
      <c r="A26" s="10" t="s">
        <v>57</v>
      </c>
      <c r="B26" s="48">
        <f>1835+1179+840</f>
        <v>3854</v>
      </c>
      <c r="C26" s="47">
        <f>630+1320</f>
        <v>1950</v>
      </c>
      <c r="D26" s="11">
        <f>AVERAGE(B26,C26)</f>
        <v>2902</v>
      </c>
      <c r="E26" s="12">
        <v>0.5</v>
      </c>
      <c r="F26" s="11">
        <f>E26*D26</f>
        <v>1451</v>
      </c>
    </row>
    <row r="27" spans="1:6">
      <c r="A27" s="10" t="s">
        <v>37</v>
      </c>
      <c r="B27" s="48">
        <v>-113092</v>
      </c>
      <c r="C27" s="47">
        <v>-98699</v>
      </c>
      <c r="D27" s="11">
        <f>AVERAGE(B27,C27)</f>
        <v>-105895.5</v>
      </c>
      <c r="E27" s="12">
        <v>1</v>
      </c>
      <c r="F27" s="11">
        <f>E27*D27</f>
        <v>-105895.5</v>
      </c>
    </row>
    <row r="28" spans="1:6">
      <c r="A28" s="7" t="s">
        <v>87</v>
      </c>
      <c r="B28" s="8" t="s">
        <v>89</v>
      </c>
      <c r="C28" s="8" t="s">
        <v>60</v>
      </c>
      <c r="D28" s="8" t="s">
        <v>35</v>
      </c>
      <c r="E28" s="9" t="s">
        <v>0</v>
      </c>
      <c r="F28" s="8" t="s">
        <v>36</v>
      </c>
    </row>
    <row r="29" spans="1:6">
      <c r="A29" s="10" t="s">
        <v>86</v>
      </c>
      <c r="B29" s="48">
        <v>268748</v>
      </c>
      <c r="C29" s="47">
        <v>305000</v>
      </c>
      <c r="D29" s="11">
        <f>AVERAGE(B29:C29)</f>
        <v>286874</v>
      </c>
      <c r="E29" s="12">
        <v>1</v>
      </c>
      <c r="F29" s="11">
        <f>E29*D29</f>
        <v>286874</v>
      </c>
    </row>
    <row r="30" spans="1:6">
      <c r="A30" s="10" t="s">
        <v>58</v>
      </c>
      <c r="B30" s="48">
        <f>4886+1860+480000</f>
        <v>486746</v>
      </c>
      <c r="C30" s="47">
        <f>2043+580+300000</f>
        <v>302623</v>
      </c>
      <c r="D30" s="11">
        <f>AVERAGE(B30:C30)</f>
        <v>394684.5</v>
      </c>
      <c r="E30" s="12">
        <v>0.5</v>
      </c>
      <c r="F30" s="11">
        <f>E30*D30</f>
        <v>197342.25</v>
      </c>
    </row>
    <row r="31" spans="1:6">
      <c r="A31" s="10" t="s">
        <v>37</v>
      </c>
      <c r="B31" s="48">
        <v>-96990</v>
      </c>
      <c r="C31" s="46">
        <v>-108074</v>
      </c>
      <c r="D31" s="11">
        <f>AVERAGE(B31:C31)</f>
        <v>-102532</v>
      </c>
      <c r="E31" s="12">
        <v>1</v>
      </c>
      <c r="F31" s="11">
        <f>E31*D31</f>
        <v>-102532</v>
      </c>
    </row>
    <row r="32" spans="1:6">
      <c r="A32" s="7" t="s">
        <v>90</v>
      </c>
      <c r="B32" s="8" t="s">
        <v>89</v>
      </c>
      <c r="C32" s="8" t="s">
        <v>60</v>
      </c>
      <c r="D32" s="8" t="s">
        <v>35</v>
      </c>
      <c r="E32" s="9" t="s">
        <v>0</v>
      </c>
      <c r="F32" s="8" t="s">
        <v>36</v>
      </c>
    </row>
    <row r="33" spans="1:6">
      <c r="A33" s="10" t="s">
        <v>86</v>
      </c>
      <c r="B33" s="48">
        <v>267823</v>
      </c>
      <c r="C33" s="47">
        <v>672000</v>
      </c>
      <c r="D33" s="11">
        <f>AVERAGE(B33:C33)</f>
        <v>469911.5</v>
      </c>
      <c r="E33" s="12">
        <v>0</v>
      </c>
      <c r="F33" s="11">
        <f>E33*D33</f>
        <v>0</v>
      </c>
    </row>
    <row r="34" spans="1:6">
      <c r="A34" s="10" t="s">
        <v>58</v>
      </c>
      <c r="B34" s="48">
        <v>5349</v>
      </c>
      <c r="C34" s="47">
        <v>1967</v>
      </c>
      <c r="D34" s="11">
        <f>AVERAGE(B34:C34)</f>
        <v>3658</v>
      </c>
      <c r="E34" s="12">
        <v>0.5</v>
      </c>
      <c r="F34" s="11">
        <f>E34*D34</f>
        <v>1829</v>
      </c>
    </row>
    <row r="35" spans="1:6">
      <c r="A35" s="10" t="s">
        <v>37</v>
      </c>
      <c r="B35" s="48">
        <v>-95060</v>
      </c>
      <c r="C35" s="46">
        <v>-108469</v>
      </c>
      <c r="D35" s="11">
        <f>AVERAGE(B35:C35)</f>
        <v>-101764.5</v>
      </c>
      <c r="E35" s="12">
        <v>1</v>
      </c>
      <c r="F35" s="11">
        <f>E35*D35</f>
        <v>-101764.5</v>
      </c>
    </row>
    <row r="36" spans="1:6">
      <c r="A36" s="7" t="s">
        <v>88</v>
      </c>
      <c r="B36" s="8" t="s">
        <v>89</v>
      </c>
      <c r="C36" s="8" t="s">
        <v>60</v>
      </c>
      <c r="D36" s="8" t="s">
        <v>35</v>
      </c>
      <c r="E36" s="9" t="s">
        <v>0</v>
      </c>
      <c r="F36" s="8" t="s">
        <v>36</v>
      </c>
    </row>
    <row r="37" spans="1:6">
      <c r="A37" s="10" t="s">
        <v>56</v>
      </c>
      <c r="B37" s="48">
        <v>1160000</v>
      </c>
      <c r="C37" s="47">
        <v>1000000</v>
      </c>
      <c r="D37" s="11">
        <f>AVERAGE(B37:C37)</f>
        <v>1080000</v>
      </c>
      <c r="E37" s="12">
        <v>0</v>
      </c>
      <c r="F37" s="11">
        <f>E37*D37</f>
        <v>0</v>
      </c>
    </row>
    <row r="38" spans="1:6">
      <c r="A38" s="10" t="s">
        <v>86</v>
      </c>
      <c r="B38" s="48">
        <v>720000</v>
      </c>
      <c r="C38" s="47">
        <v>660000</v>
      </c>
      <c r="D38" s="11">
        <f>AVERAGE(B38:C38)</f>
        <v>690000</v>
      </c>
      <c r="E38" s="12">
        <v>0</v>
      </c>
      <c r="F38" s="11">
        <f>E38*D38</f>
        <v>0</v>
      </c>
    </row>
    <row r="39" spans="1:6">
      <c r="A39" s="10" t="s">
        <v>57</v>
      </c>
      <c r="B39" s="48">
        <v>6705</v>
      </c>
      <c r="C39" s="47">
        <v>4832</v>
      </c>
      <c r="D39" s="11">
        <f>AVERAGE(B39:C39)</f>
        <v>5768.5</v>
      </c>
      <c r="E39" s="12">
        <v>0.5</v>
      </c>
      <c r="F39" s="11">
        <f>E39*D39</f>
        <v>2884.25</v>
      </c>
    </row>
    <row r="40" spans="1:6">
      <c r="A40" s="10" t="s">
        <v>37</v>
      </c>
      <c r="B40" s="48">
        <v>-480987</v>
      </c>
      <c r="C40" s="46">
        <v>-273912</v>
      </c>
      <c r="D40" s="11">
        <f>AVERAGE(B40,C40)</f>
        <v>-377449.5</v>
      </c>
      <c r="E40" s="12">
        <v>1</v>
      </c>
      <c r="F40" s="11">
        <f>E40*D40</f>
        <v>-377449.5</v>
      </c>
    </row>
    <row r="41" spans="1:6">
      <c r="A41" s="45" t="s">
        <v>38</v>
      </c>
      <c r="B41" s="54"/>
      <c r="C41" s="55"/>
      <c r="D41" s="55"/>
      <c r="E41" s="56"/>
      <c r="F41" s="13">
        <f>+SUM(F3:F40)</f>
        <v>66391522.770000011</v>
      </c>
    </row>
    <row r="42" spans="1:6">
      <c r="A42" s="14" t="s">
        <v>39</v>
      </c>
      <c r="B42" s="57"/>
      <c r="C42" s="58"/>
      <c r="D42" s="58"/>
      <c r="E42" s="59"/>
      <c r="F42" s="13">
        <f>F41/12</f>
        <v>5532626.8975000009</v>
      </c>
    </row>
    <row r="43" spans="1:6">
      <c r="A43" s="14" t="s">
        <v>40</v>
      </c>
      <c r="B43" s="57"/>
      <c r="C43" s="58"/>
      <c r="D43" s="58"/>
      <c r="E43" s="59"/>
      <c r="F43" s="11">
        <v>1275421</v>
      </c>
    </row>
    <row r="44" spans="1:6">
      <c r="A44" s="15" t="s">
        <v>41</v>
      </c>
      <c r="B44" s="60"/>
      <c r="C44" s="61"/>
      <c r="D44" s="61"/>
      <c r="E44" s="62"/>
      <c r="F44" s="16">
        <v>1</v>
      </c>
    </row>
    <row r="45" spans="1:6">
      <c r="A45" s="14" t="s">
        <v>42</v>
      </c>
      <c r="B45" s="53"/>
      <c r="C45" s="53"/>
      <c r="D45" s="53"/>
      <c r="E45" s="53"/>
      <c r="F45" s="17">
        <f>(F42*F44)-F43</f>
        <v>4257205.8975000009</v>
      </c>
    </row>
    <row r="46" spans="1:6">
      <c r="A46" s="14" t="s">
        <v>43</v>
      </c>
      <c r="B46" s="53"/>
      <c r="C46" s="53"/>
      <c r="D46" s="53"/>
      <c r="E46" s="53"/>
      <c r="F46" s="18">
        <v>180</v>
      </c>
    </row>
    <row r="47" spans="1:6">
      <c r="A47" s="14" t="s">
        <v>44</v>
      </c>
      <c r="B47" s="53"/>
      <c r="C47" s="53"/>
      <c r="D47" s="53"/>
      <c r="E47" s="53"/>
      <c r="F47" s="16">
        <v>0.1</v>
      </c>
    </row>
    <row r="48" spans="1:6">
      <c r="A48" s="14" t="s">
        <v>45</v>
      </c>
      <c r="B48" s="53"/>
      <c r="C48" s="53"/>
      <c r="D48" s="53"/>
      <c r="E48" s="53"/>
      <c r="F48" s="19">
        <f>PMT(F47/12,F46,-100000)</f>
        <v>1074.6051177081163</v>
      </c>
    </row>
    <row r="49" spans="1:6">
      <c r="A49" s="14" t="s">
        <v>46</v>
      </c>
      <c r="B49" s="53"/>
      <c r="C49" s="53"/>
      <c r="D49" s="53"/>
      <c r="E49" s="53"/>
      <c r="F49" s="63">
        <f>F45/F48</f>
        <v>3961.6467736349837</v>
      </c>
    </row>
  </sheetData>
  <sheetProtection selectLockedCells="1" selectUnlockedCells="1"/>
  <mergeCells count="1">
    <mergeCell ref="B1:C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D21:D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24"/>
  <sheetViews>
    <sheetView topLeftCell="C4" zoomScale="80" zoomScaleNormal="80" workbookViewId="0">
      <selection activeCell="K24" sqref="K24"/>
    </sheetView>
  </sheetViews>
  <sheetFormatPr defaultColWidth="18.21875" defaultRowHeight="13.8"/>
  <cols>
    <col min="1" max="1" width="11.6640625" style="20" customWidth="1"/>
    <col min="2" max="2" width="20.33203125" style="20" customWidth="1"/>
    <col min="3" max="3" width="33.44140625" style="20" customWidth="1"/>
    <col min="4" max="4" width="18.21875" style="20"/>
    <col min="5" max="5" width="15.88671875" style="20" customWidth="1"/>
    <col min="6" max="6" width="13.44140625" style="20" customWidth="1"/>
    <col min="7" max="7" width="10" style="20" customWidth="1"/>
    <col min="8" max="8" width="12.5546875" style="20" customWidth="1"/>
    <col min="9" max="9" width="10.77734375" style="20" customWidth="1"/>
    <col min="10" max="10" width="13" style="20" customWidth="1"/>
    <col min="11" max="250" width="18.21875" style="20"/>
    <col min="251" max="16384" width="18.21875" style="4"/>
  </cols>
  <sheetData>
    <row r="1" spans="1:13" ht="27.6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49</v>
      </c>
      <c r="L1" s="21" t="s">
        <v>11</v>
      </c>
      <c r="M1" s="21" t="s">
        <v>12</v>
      </c>
    </row>
    <row r="2" spans="1:13">
      <c r="A2" s="22">
        <v>1</v>
      </c>
      <c r="B2" s="20">
        <v>55122975630</v>
      </c>
      <c r="C2" s="20" t="s">
        <v>70</v>
      </c>
      <c r="D2" s="20" t="s">
        <v>75</v>
      </c>
      <c r="E2" s="20" t="s">
        <v>78</v>
      </c>
      <c r="F2" s="20">
        <v>80000000</v>
      </c>
      <c r="G2" s="20">
        <v>0</v>
      </c>
      <c r="H2" s="20">
        <v>0</v>
      </c>
      <c r="J2" s="20">
        <v>0</v>
      </c>
      <c r="K2" s="23" t="s">
        <v>82</v>
      </c>
      <c r="L2" s="24"/>
      <c r="M2" s="23">
        <v>0</v>
      </c>
    </row>
    <row r="3" spans="1:13">
      <c r="A3" s="49">
        <v>2</v>
      </c>
      <c r="B3" s="20">
        <v>65003921005</v>
      </c>
      <c r="C3" s="20" t="s">
        <v>71</v>
      </c>
      <c r="D3" s="20" t="s">
        <v>75</v>
      </c>
      <c r="E3" s="20" t="s">
        <v>78</v>
      </c>
      <c r="F3" s="20">
        <v>47500000</v>
      </c>
      <c r="G3" s="20">
        <v>0</v>
      </c>
      <c r="H3" s="20">
        <v>0</v>
      </c>
      <c r="J3" s="20">
        <v>0</v>
      </c>
      <c r="K3" s="23" t="s">
        <v>82</v>
      </c>
      <c r="L3" s="51"/>
      <c r="M3" s="50">
        <v>0</v>
      </c>
    </row>
    <row r="4" spans="1:13">
      <c r="A4" s="67">
        <v>3</v>
      </c>
      <c r="B4" s="68">
        <v>37275356494</v>
      </c>
      <c r="C4" s="20" t="s">
        <v>72</v>
      </c>
      <c r="D4" s="20" t="s">
        <v>75</v>
      </c>
      <c r="E4" s="20" t="s">
        <v>78</v>
      </c>
      <c r="F4" s="20">
        <v>37500000</v>
      </c>
      <c r="G4" s="20">
        <v>0</v>
      </c>
      <c r="H4" s="20">
        <v>0</v>
      </c>
      <c r="J4" s="20">
        <v>0</v>
      </c>
      <c r="K4" s="69" t="s">
        <v>82</v>
      </c>
      <c r="L4" s="22"/>
      <c r="M4" s="25"/>
    </row>
    <row r="5" spans="1:13">
      <c r="A5" s="20">
        <v>4</v>
      </c>
      <c r="B5" s="20">
        <v>37266035426</v>
      </c>
      <c r="C5" s="20" t="s">
        <v>71</v>
      </c>
      <c r="D5" s="20" t="s">
        <v>75</v>
      </c>
      <c r="E5" s="20" t="s">
        <v>79</v>
      </c>
      <c r="F5" s="20">
        <v>5767000</v>
      </c>
      <c r="G5" s="20">
        <v>0</v>
      </c>
      <c r="H5" s="20">
        <v>0</v>
      </c>
      <c r="J5" s="20">
        <v>0</v>
      </c>
      <c r="K5" s="20" t="s">
        <v>82</v>
      </c>
    </row>
    <row r="6" spans="1:13">
      <c r="A6" s="20">
        <v>5</v>
      </c>
      <c r="B6" s="20">
        <v>37265957271</v>
      </c>
      <c r="C6" s="20" t="s">
        <v>71</v>
      </c>
      <c r="D6" s="20" t="s">
        <v>75</v>
      </c>
      <c r="E6" s="20" t="s">
        <v>79</v>
      </c>
      <c r="F6" s="20">
        <v>16222240</v>
      </c>
      <c r="G6" s="20">
        <v>0</v>
      </c>
      <c r="H6" s="20">
        <v>0</v>
      </c>
      <c r="J6" s="20">
        <v>0</v>
      </c>
      <c r="K6" s="20" t="s">
        <v>82</v>
      </c>
    </row>
    <row r="7" spans="1:13">
      <c r="A7" s="20">
        <v>6</v>
      </c>
      <c r="B7" s="20">
        <v>37255216290</v>
      </c>
      <c r="C7" s="20" t="s">
        <v>70</v>
      </c>
      <c r="D7" s="20" t="s">
        <v>75</v>
      </c>
      <c r="E7" s="20" t="s">
        <v>79</v>
      </c>
      <c r="F7" s="20">
        <v>15416000</v>
      </c>
      <c r="G7" s="20">
        <v>0</v>
      </c>
      <c r="H7" s="20">
        <v>0</v>
      </c>
      <c r="J7" s="20">
        <v>0</v>
      </c>
      <c r="K7" s="20" t="s">
        <v>82</v>
      </c>
    </row>
    <row r="8" spans="1:13">
      <c r="A8" s="20">
        <v>7</v>
      </c>
      <c r="B8" s="20">
        <v>37950567474</v>
      </c>
      <c r="C8" s="20" t="s">
        <v>70</v>
      </c>
      <c r="D8" s="20" t="s">
        <v>75</v>
      </c>
      <c r="E8" s="20" t="s">
        <v>79</v>
      </c>
      <c r="F8" s="20">
        <v>10000000</v>
      </c>
      <c r="G8" s="20">
        <v>0</v>
      </c>
      <c r="H8" s="20">
        <v>0</v>
      </c>
      <c r="J8" s="20">
        <v>0</v>
      </c>
      <c r="K8" s="20" t="s">
        <v>82</v>
      </c>
    </row>
    <row r="9" spans="1:13">
      <c r="A9" s="20">
        <v>8</v>
      </c>
      <c r="B9" s="20">
        <v>37292540390</v>
      </c>
      <c r="C9" s="20" t="s">
        <v>72</v>
      </c>
      <c r="D9" s="20" t="s">
        <v>75</v>
      </c>
      <c r="E9" s="20" t="s">
        <v>79</v>
      </c>
      <c r="F9" s="20">
        <v>25800000</v>
      </c>
      <c r="G9" s="20">
        <v>0</v>
      </c>
      <c r="H9" s="20">
        <v>0</v>
      </c>
      <c r="J9" s="20">
        <v>0</v>
      </c>
      <c r="K9" s="20" t="s">
        <v>82</v>
      </c>
    </row>
    <row r="10" spans="1:13">
      <c r="A10" s="20">
        <v>9</v>
      </c>
      <c r="B10" s="20">
        <v>37688694729</v>
      </c>
      <c r="C10" s="20" t="s">
        <v>72</v>
      </c>
      <c r="D10" s="20" t="s">
        <v>75</v>
      </c>
      <c r="E10" s="20" t="s">
        <v>79</v>
      </c>
      <c r="F10" s="20">
        <v>25000000</v>
      </c>
      <c r="G10" s="20">
        <v>0</v>
      </c>
      <c r="H10" s="20">
        <v>0</v>
      </c>
      <c r="J10" s="20">
        <v>0</v>
      </c>
      <c r="K10" s="20" t="s">
        <v>82</v>
      </c>
    </row>
    <row r="11" spans="1:13">
      <c r="A11" s="20">
        <v>10</v>
      </c>
      <c r="B11" s="20">
        <v>37534149724</v>
      </c>
      <c r="C11" s="20" t="s">
        <v>72</v>
      </c>
      <c r="D11" s="20" t="s">
        <v>75</v>
      </c>
      <c r="E11" s="20" t="s">
        <v>79</v>
      </c>
      <c r="F11" s="20">
        <v>15000000</v>
      </c>
      <c r="G11" s="20">
        <v>0</v>
      </c>
      <c r="H11" s="20">
        <v>0</v>
      </c>
      <c r="J11" s="20">
        <v>0</v>
      </c>
      <c r="K11" s="20" t="s">
        <v>82</v>
      </c>
    </row>
    <row r="12" spans="1:13">
      <c r="A12" s="20">
        <v>11</v>
      </c>
      <c r="B12" s="20" t="s">
        <v>63</v>
      </c>
      <c r="C12" s="20" t="s">
        <v>73</v>
      </c>
      <c r="D12" s="20" t="s">
        <v>76</v>
      </c>
      <c r="E12" s="20" t="s">
        <v>80</v>
      </c>
      <c r="F12" s="20">
        <v>1992950</v>
      </c>
      <c r="G12" s="20">
        <v>0</v>
      </c>
      <c r="H12" s="20">
        <v>0</v>
      </c>
      <c r="J12" s="20">
        <v>0</v>
      </c>
      <c r="K12" s="20" t="s">
        <v>82</v>
      </c>
    </row>
    <row r="13" spans="1:13">
      <c r="A13" s="20">
        <v>12</v>
      </c>
      <c r="B13" s="20" t="s">
        <v>64</v>
      </c>
      <c r="C13" s="20" t="s">
        <v>74</v>
      </c>
      <c r="D13" s="20" t="s">
        <v>52</v>
      </c>
      <c r="E13" s="20" t="s">
        <v>81</v>
      </c>
      <c r="F13" s="20">
        <v>20000000</v>
      </c>
      <c r="G13" s="20">
        <v>120</v>
      </c>
      <c r="H13" s="20">
        <v>32</v>
      </c>
      <c r="I13" s="20">
        <v>88</v>
      </c>
      <c r="J13" s="20">
        <v>262092</v>
      </c>
      <c r="K13" s="20" t="s">
        <v>83</v>
      </c>
    </row>
    <row r="14" spans="1:13">
      <c r="A14" s="20">
        <v>13</v>
      </c>
      <c r="B14" s="20" t="s">
        <v>65</v>
      </c>
      <c r="C14" s="20" t="s">
        <v>73</v>
      </c>
      <c r="D14" s="20" t="s">
        <v>52</v>
      </c>
      <c r="E14" s="20" t="s">
        <v>81</v>
      </c>
      <c r="F14" s="20">
        <v>15000000</v>
      </c>
      <c r="G14" s="20">
        <v>120</v>
      </c>
      <c r="H14" s="20">
        <v>32</v>
      </c>
      <c r="I14" s="20">
        <v>88</v>
      </c>
      <c r="J14" s="20">
        <v>196569</v>
      </c>
      <c r="K14" s="20" t="s">
        <v>82</v>
      </c>
    </row>
    <row r="15" spans="1:13">
      <c r="A15" s="20">
        <v>14</v>
      </c>
      <c r="B15" s="20" t="s">
        <v>66</v>
      </c>
      <c r="C15" s="20" t="s">
        <v>70</v>
      </c>
      <c r="D15" s="20" t="s">
        <v>52</v>
      </c>
      <c r="E15" s="20" t="s">
        <v>81</v>
      </c>
      <c r="F15" s="20">
        <v>26000000</v>
      </c>
      <c r="G15" s="20">
        <v>120</v>
      </c>
      <c r="H15" s="20">
        <v>32</v>
      </c>
      <c r="I15" s="20">
        <v>88</v>
      </c>
      <c r="J15" s="20">
        <v>340719</v>
      </c>
      <c r="K15" s="20" t="s">
        <v>83</v>
      </c>
    </row>
    <row r="16" spans="1:13">
      <c r="A16" s="20">
        <v>15</v>
      </c>
      <c r="B16" s="20" t="s">
        <v>62</v>
      </c>
      <c r="C16" s="20" t="s">
        <v>70</v>
      </c>
      <c r="D16" s="20" t="s">
        <v>52</v>
      </c>
      <c r="E16" s="20" t="s">
        <v>81</v>
      </c>
      <c r="F16" s="20">
        <v>9000000</v>
      </c>
      <c r="G16" s="20">
        <v>120</v>
      </c>
      <c r="H16" s="20">
        <v>31</v>
      </c>
      <c r="I16" s="20">
        <v>89</v>
      </c>
      <c r="J16" s="20">
        <v>117942</v>
      </c>
      <c r="K16" s="20" t="s">
        <v>83</v>
      </c>
    </row>
    <row r="17" spans="1:11">
      <c r="A17" s="20">
        <v>16</v>
      </c>
      <c r="B17" s="20">
        <v>83781515</v>
      </c>
      <c r="C17" s="20" t="s">
        <v>70</v>
      </c>
      <c r="D17" s="20" t="s">
        <v>77</v>
      </c>
      <c r="E17" s="20" t="s">
        <v>81</v>
      </c>
      <c r="F17" s="20">
        <v>10700000</v>
      </c>
      <c r="G17" s="20">
        <v>49</v>
      </c>
      <c r="H17" s="20">
        <v>2</v>
      </c>
      <c r="I17" s="20">
        <v>47</v>
      </c>
      <c r="J17" s="20">
        <v>263028</v>
      </c>
      <c r="K17" s="20" t="s">
        <v>83</v>
      </c>
    </row>
    <row r="18" spans="1:11">
      <c r="A18" s="20">
        <v>17</v>
      </c>
      <c r="B18" s="68" t="s">
        <v>67</v>
      </c>
      <c r="C18" s="20" t="s">
        <v>70</v>
      </c>
      <c r="D18" s="20" t="s">
        <v>77</v>
      </c>
      <c r="E18" s="20" t="s">
        <v>78</v>
      </c>
      <c r="F18" s="20">
        <v>65000000</v>
      </c>
      <c r="G18" s="20">
        <v>120</v>
      </c>
      <c r="H18" s="20">
        <v>0</v>
      </c>
      <c r="I18" s="20">
        <v>0</v>
      </c>
      <c r="J18" s="20">
        <v>0</v>
      </c>
      <c r="K18" s="20" t="s">
        <v>83</v>
      </c>
    </row>
    <row r="19" spans="1:11">
      <c r="A19" s="20">
        <v>18</v>
      </c>
      <c r="B19" s="68" t="s">
        <v>68</v>
      </c>
      <c r="C19" s="20" t="s">
        <v>72</v>
      </c>
      <c r="D19" s="20" t="s">
        <v>77</v>
      </c>
      <c r="E19" s="20" t="s">
        <v>78</v>
      </c>
      <c r="F19" s="20">
        <v>37500000</v>
      </c>
      <c r="G19" s="20">
        <v>120</v>
      </c>
      <c r="H19" s="20">
        <v>0</v>
      </c>
      <c r="I19" s="20">
        <v>0</v>
      </c>
      <c r="J19" s="20">
        <v>0</v>
      </c>
      <c r="K19" s="20" t="s">
        <v>83</v>
      </c>
    </row>
    <row r="20" spans="1:11">
      <c r="A20" s="20">
        <v>19</v>
      </c>
      <c r="B20" s="20">
        <v>83781761</v>
      </c>
      <c r="C20" s="20" t="s">
        <v>71</v>
      </c>
      <c r="D20" s="20" t="s">
        <v>77</v>
      </c>
      <c r="E20" s="20" t="s">
        <v>81</v>
      </c>
      <c r="F20" s="20">
        <v>6600000</v>
      </c>
      <c r="G20" s="20">
        <v>49</v>
      </c>
      <c r="H20" s="20">
        <v>2</v>
      </c>
      <c r="I20" s="20">
        <v>47</v>
      </c>
      <c r="J20" s="20">
        <v>162242</v>
      </c>
      <c r="K20" s="20" t="s">
        <v>83</v>
      </c>
    </row>
    <row r="21" spans="1:11">
      <c r="A21" s="20">
        <v>20</v>
      </c>
      <c r="B21" s="20">
        <v>83863312</v>
      </c>
      <c r="C21" s="20" t="s">
        <v>71</v>
      </c>
      <c r="D21" s="20" t="s">
        <v>77</v>
      </c>
      <c r="E21" s="20" t="s">
        <v>81</v>
      </c>
      <c r="F21" s="20">
        <v>10000000</v>
      </c>
      <c r="G21" s="20">
        <v>120</v>
      </c>
      <c r="H21" s="20">
        <v>2</v>
      </c>
      <c r="I21" s="20">
        <v>118</v>
      </c>
      <c r="J21" s="20">
        <v>129398</v>
      </c>
      <c r="K21" s="20" t="s">
        <v>83</v>
      </c>
    </row>
    <row r="22" spans="1:11">
      <c r="A22" s="20">
        <v>21</v>
      </c>
      <c r="B22" s="68" t="s">
        <v>69</v>
      </c>
      <c r="C22" s="20" t="s">
        <v>71</v>
      </c>
      <c r="D22" s="20" t="s">
        <v>77</v>
      </c>
      <c r="E22" s="20" t="s">
        <v>78</v>
      </c>
      <c r="F22" s="20">
        <v>37500000</v>
      </c>
      <c r="G22" s="20">
        <v>120</v>
      </c>
      <c r="H22" s="20">
        <v>0</v>
      </c>
      <c r="I22" s="20">
        <v>0</v>
      </c>
      <c r="J22" s="20">
        <v>0</v>
      </c>
      <c r="K22" s="20" t="s">
        <v>83</v>
      </c>
    </row>
    <row r="24" spans="1:11">
      <c r="K24" s="20">
        <f>SUM(J2,J3,J4:J13,J15:J22)</f>
        <v>1275421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71" t="s">
        <v>13</v>
      </c>
      <c r="B1" s="71"/>
      <c r="C1" s="27"/>
    </row>
    <row r="2" spans="1:6" ht="14.25" customHeight="1">
      <c r="A2" s="71" t="s">
        <v>14</v>
      </c>
      <c r="B2" s="71"/>
      <c r="C2" s="27"/>
    </row>
    <row r="5" spans="1:6" ht="27.6">
      <c r="A5" s="28" t="s">
        <v>1</v>
      </c>
      <c r="B5" s="29" t="s">
        <v>15</v>
      </c>
      <c r="C5" s="29" t="s">
        <v>16</v>
      </c>
      <c r="D5" s="30" t="s">
        <v>17</v>
      </c>
      <c r="E5" s="26" t="s">
        <v>18</v>
      </c>
      <c r="F5" s="26" t="s">
        <v>19</v>
      </c>
    </row>
    <row r="6" spans="1:6" ht="41.4">
      <c r="A6" s="31">
        <v>1</v>
      </c>
      <c r="B6" s="32" t="s">
        <v>20</v>
      </c>
      <c r="C6" s="33" t="s">
        <v>21</v>
      </c>
      <c r="D6" s="34"/>
      <c r="E6" s="35">
        <v>0.2</v>
      </c>
      <c r="F6" s="35">
        <f t="shared" ref="F6:F12" si="0">E6/10*D6</f>
        <v>0</v>
      </c>
    </row>
    <row r="7" spans="1:6" ht="41.4">
      <c r="A7" s="31">
        <v>2</v>
      </c>
      <c r="B7" s="32" t="s">
        <v>22</v>
      </c>
      <c r="C7" s="33" t="s">
        <v>23</v>
      </c>
      <c r="D7" s="36"/>
      <c r="E7" s="35">
        <v>0.15</v>
      </c>
      <c r="F7" s="35">
        <f t="shared" si="0"/>
        <v>0</v>
      </c>
    </row>
    <row r="8" spans="1:6" ht="41.4">
      <c r="A8" s="31">
        <v>3</v>
      </c>
      <c r="B8" s="32" t="s">
        <v>24</v>
      </c>
      <c r="C8" s="33" t="s">
        <v>25</v>
      </c>
      <c r="D8" s="36"/>
      <c r="E8" s="35">
        <v>0.1</v>
      </c>
      <c r="F8" s="35">
        <f t="shared" si="0"/>
        <v>0</v>
      </c>
    </row>
    <row r="9" spans="1:6" ht="41.4">
      <c r="A9" s="31">
        <v>4</v>
      </c>
      <c r="B9" s="32" t="s">
        <v>26</v>
      </c>
      <c r="C9" s="37" t="s">
        <v>27</v>
      </c>
      <c r="D9" s="36"/>
      <c r="E9" s="35">
        <v>0.1</v>
      </c>
      <c r="F9" s="35">
        <f t="shared" si="0"/>
        <v>0</v>
      </c>
    </row>
    <row r="10" spans="1:6" ht="82.8">
      <c r="A10" s="31">
        <v>5</v>
      </c>
      <c r="B10" s="32" t="s">
        <v>28</v>
      </c>
      <c r="C10" s="33" t="s">
        <v>29</v>
      </c>
      <c r="D10" s="36"/>
      <c r="E10" s="35">
        <v>0.1</v>
      </c>
      <c r="F10" s="35">
        <f t="shared" si="0"/>
        <v>0</v>
      </c>
    </row>
    <row r="11" spans="1:6" ht="96.6">
      <c r="A11" s="31">
        <v>6</v>
      </c>
      <c r="B11" s="38" t="s">
        <v>30</v>
      </c>
      <c r="C11" s="39" t="s">
        <v>31</v>
      </c>
      <c r="D11" s="36"/>
      <c r="E11" s="35">
        <v>0.1</v>
      </c>
      <c r="F11" s="35">
        <f t="shared" si="0"/>
        <v>0</v>
      </c>
    </row>
    <row r="12" spans="1:6" ht="27.6">
      <c r="A12" s="31">
        <v>7</v>
      </c>
      <c r="B12" s="31" t="s">
        <v>32</v>
      </c>
      <c r="C12" s="40" t="s">
        <v>33</v>
      </c>
      <c r="D12" s="36"/>
      <c r="E12" s="35">
        <v>0.25</v>
      </c>
      <c r="F12" s="35">
        <f t="shared" si="0"/>
        <v>0</v>
      </c>
    </row>
    <row r="13" spans="1:6" ht="13.8">
      <c r="A13" s="41"/>
      <c r="B13" s="42" t="s">
        <v>34</v>
      </c>
      <c r="C13" s="42"/>
      <c r="D13" s="43"/>
      <c r="E13" s="44">
        <f>SUM(E6:E12)</f>
        <v>0.99999999999999989</v>
      </c>
      <c r="F13" s="44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2019-09-12T06:25:03Z</cp:lastPrinted>
  <dcterms:created xsi:type="dcterms:W3CDTF">2015-09-25T09:25:31Z</dcterms:created>
  <dcterms:modified xsi:type="dcterms:W3CDTF">2019-09-19T11:13:45Z</dcterms:modified>
</cp:coreProperties>
</file>