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775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/>
  <c r="G14"/>
  <c r="G19"/>
  <c r="G13"/>
  <c r="L5" i="2"/>
  <c r="J3"/>
  <c r="J2"/>
  <c r="C7" i="1"/>
  <c r="B7"/>
  <c r="D11"/>
  <c r="F11" s="1"/>
  <c r="D10"/>
  <c r="F10" s="1"/>
  <c r="D6"/>
  <c r="F6" s="1"/>
  <c r="D5"/>
  <c r="F5" s="1"/>
  <c r="D8"/>
  <c r="F8" s="1"/>
  <c r="D4"/>
  <c r="F4" s="1"/>
  <c r="D3"/>
  <c r="F3" s="1"/>
  <c r="F19"/>
  <c r="G16" l="1"/>
  <c r="G20" s="1"/>
  <c r="D7"/>
  <c r="F7" s="1"/>
  <c r="F12" s="1"/>
  <c r="F14"/>
  <c r="E13" i="5" l="1"/>
  <c r="F12"/>
  <c r="F11"/>
  <c r="F10"/>
  <c r="F9"/>
  <c r="F8"/>
  <c r="F7"/>
  <c r="F6"/>
  <c r="F13" l="1"/>
  <c r="F13" i="1"/>
  <c r="F16" s="1"/>
  <c r="F20" s="1"/>
</calcChain>
</file>

<file path=xl/sharedStrings.xml><?xml version="1.0" encoding="utf-8"?>
<sst xmlns="http://schemas.openxmlformats.org/spreadsheetml/2006/main" count="91" uniqueCount="75">
  <si>
    <t>ASSESSMENT YEAR</t>
  </si>
  <si>
    <t xml:space="preserve">Application No.    </t>
  </si>
  <si>
    <t xml:space="preserve">TOP UP </t>
  </si>
  <si>
    <t xml:space="preserve">Average    </t>
  </si>
  <si>
    <t>Eligibility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</si>
  <si>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</si>
  <si>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</si>
  <si>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</si>
  <si>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</si>
  <si>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</si>
  <si>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</si>
  <si>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</si>
  <si>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</si>
  <si>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</si>
  <si>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</si>
  <si>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</si>
  <si>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Sr. No.</t>
  </si>
  <si>
    <t>LAN</t>
  </si>
  <si>
    <t>Customer Name</t>
  </si>
  <si>
    <t>Bank Name</t>
  </si>
  <si>
    <t>Type</t>
  </si>
  <si>
    <t>Loan Amt</t>
  </si>
  <si>
    <t>Tenure</t>
  </si>
  <si>
    <t>Inst. Paid</t>
  </si>
  <si>
    <t>Inst. Bal</t>
  </si>
  <si>
    <t>EMI Amt</t>
  </si>
  <si>
    <t>EMI Considered</t>
  </si>
  <si>
    <t>y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</si>
  <si>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</si>
  <si>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</si>
  <si>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</si>
  <si>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</si>
  <si>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</si>
  <si>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</si>
  <si>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</si>
  <si>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</si>
  <si>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</si>
  <si>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</si>
  <si>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rPr>
        <sz val="11"/>
        <rFont val="Zurich BT"/>
        <charset val="134"/>
      </rPr>
      <t>Net profit of &gt; =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- 10                                Net profit of &lt; 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</si>
  <si>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</si>
  <si>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</si>
  <si>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</si>
  <si>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</si>
  <si>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</si>
  <si>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</si>
  <si>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</si>
  <si>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</si>
  <si>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</si>
  <si>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</si>
  <si>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</si>
  <si>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>Net Profit</t>
  </si>
  <si>
    <t>Depreciation</t>
  </si>
  <si>
    <t>Auto Loan</t>
  </si>
  <si>
    <t xml:space="preserve">Bank Interest </t>
  </si>
  <si>
    <t>20-21</t>
  </si>
  <si>
    <t>19-20</t>
  </si>
  <si>
    <t>Income from other sources</t>
  </si>
  <si>
    <t>Loan Start Date</t>
  </si>
  <si>
    <t>Sale as on 31/03/19</t>
  </si>
  <si>
    <t>Till March</t>
  </si>
  <si>
    <t>Sale as on 31/03/20</t>
  </si>
  <si>
    <t xml:space="preserve"> </t>
  </si>
  <si>
    <t>Matharoo Brothers (Prop. Gurminder Singh)</t>
  </si>
  <si>
    <t>Payment made u/s 40A(2)(b)</t>
  </si>
  <si>
    <t>Business Income u/s 44AD</t>
  </si>
  <si>
    <t>Matharoo Brothers</t>
  </si>
  <si>
    <t>HDFC Bank</t>
  </si>
  <si>
    <t>Lap</t>
  </si>
  <si>
    <t>Gurminder Singh</t>
  </si>
  <si>
    <t>Harpreet Kaur</t>
  </si>
  <si>
    <t>Firm</t>
  </si>
  <si>
    <t>Prop</t>
  </si>
  <si>
    <t>w/o of Gurminder</t>
  </si>
  <si>
    <t>On Sales</t>
  </si>
  <si>
    <t>Limit</t>
  </si>
</sst>
</file>

<file path=xl/styles.xml><?xml version="1.0" encoding="utf-8"?>
<styleSheet xmlns="http://schemas.openxmlformats.org/spreadsheetml/2006/main">
  <numFmts count="5">
    <numFmt numFmtId="164" formatCode="0\ ;&quot; (&quot;0\);&quot; -&quot;#\ ;@\ "/>
    <numFmt numFmtId="165" formatCode="#,##0.00\ ;&quot; (&quot;#,##0.00\);&quot; -&quot;#\ ;@\ "/>
    <numFmt numFmtId="166" formatCode="0\ ;\(0\)"/>
    <numFmt numFmtId="167" formatCode="#,###"/>
    <numFmt numFmtId="168" formatCode="[$-409]d\-mmm\-yy;@"/>
  </numFmts>
  <fonts count="19">
    <font>
      <sz val="10"/>
      <name val="Arial"/>
      <charset val="134"/>
    </font>
    <font>
      <b/>
      <sz val="11"/>
      <color indexed="9"/>
      <name val="Zurich BT"/>
      <charset val="134"/>
    </font>
    <font>
      <b/>
      <sz val="10"/>
      <color indexed="9"/>
      <name val="Arial"/>
      <family val="2"/>
    </font>
    <font>
      <sz val="11"/>
      <name val="Zurich BT"/>
      <charset val="134"/>
    </font>
    <font>
      <sz val="11"/>
      <name val="Arial"/>
      <family val="2"/>
    </font>
    <font>
      <sz val="10.5"/>
      <name val="Zurich BT"/>
      <charset val="134"/>
    </font>
    <font>
      <sz val="10.5"/>
      <name val="Arial"/>
      <family val="2"/>
    </font>
    <font>
      <sz val="10"/>
      <name val="Arial1"/>
      <charset val="134"/>
    </font>
    <font>
      <sz val="11"/>
      <color theme="1"/>
      <name val="Calibri"/>
      <family val="2"/>
      <scheme val="minor"/>
    </font>
    <font>
      <sz val="11"/>
      <name val="Rupee Foradian"/>
      <charset val="134"/>
    </font>
    <font>
      <sz val="10"/>
      <name val="Arial"/>
      <family val="2"/>
    </font>
    <font>
      <sz val="11"/>
      <color indexed="8"/>
      <name val="Calibri"/>
      <family val="2"/>
    </font>
    <font>
      <b/>
      <sz val="10.5"/>
      <name val="Calibri"/>
      <family val="2"/>
      <scheme val="minor"/>
    </font>
    <font>
      <sz val="10.5"/>
      <name val="Calibri"/>
      <family val="2"/>
      <scheme val="minor"/>
    </font>
    <font>
      <sz val="10.5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7">
    <xf numFmtId="0" fontId="0" fillId="0" borderId="0"/>
    <xf numFmtId="165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0" fontId="8" fillId="0" borderId="0"/>
    <xf numFmtId="165" fontId="7" fillId="0" borderId="0" applyBorder="0" applyProtection="0"/>
    <xf numFmtId="0" fontId="11" fillId="0" borderId="0"/>
  </cellStyleXfs>
  <cellXfs count="79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horizontal="center" vertical="top" wrapText="1"/>
      <protection locked="0" hidden="1"/>
    </xf>
    <xf numFmtId="0" fontId="3" fillId="0" borderId="1" xfId="0" applyFont="1" applyBorder="1" applyAlignment="1" applyProtection="1">
      <alignment vertical="top" wrapText="1"/>
      <protection hidden="1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Fill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 applyProtection="1">
      <alignment vertical="top" wrapText="1"/>
      <protection hidden="1"/>
    </xf>
    <xf numFmtId="0" fontId="1" fillId="3" borderId="1" xfId="0" applyFont="1" applyFill="1" applyBorder="1" applyAlignment="1" applyProtection="1">
      <alignment vertical="top" wrapText="1"/>
      <protection hidden="1"/>
    </xf>
    <xf numFmtId="0" fontId="1" fillId="3" borderId="1" xfId="2" applyNumberFormat="1" applyFont="1" applyFill="1" applyBorder="1" applyAlignment="1" applyProtection="1">
      <alignment horizontal="left" vertical="top" wrapText="1"/>
      <protection locked="0" hidden="1"/>
    </xf>
    <xf numFmtId="10" fontId="1" fillId="3" borderId="1" xfId="2" applyNumberFormat="1" applyFont="1" applyFill="1" applyBorder="1" applyAlignment="1" applyProtection="1">
      <alignment horizontal="left" vertical="top" wrapText="1"/>
      <protection hidden="1"/>
    </xf>
    <xf numFmtId="0" fontId="5" fillId="0" borderId="0" xfId="0" applyFont="1"/>
    <xf numFmtId="0" fontId="5" fillId="5" borderId="0" xfId="3" applyFont="1" applyFill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64" fontId="12" fillId="8" borderId="1" xfId="1" applyNumberFormat="1" applyFont="1" applyFill="1" applyBorder="1" applyAlignment="1" applyProtection="1">
      <alignment horizontal="center" vertical="center" wrapText="1"/>
    </xf>
    <xf numFmtId="164" fontId="12" fillId="6" borderId="1" xfId="1" applyNumberFormat="1" applyFont="1" applyFill="1" applyBorder="1" applyAlignment="1" applyProtection="1">
      <alignment horizontal="left" vertical="center" wrapText="1"/>
    </xf>
    <xf numFmtId="164" fontId="12" fillId="7" borderId="1" xfId="1" applyNumberFormat="1" applyFont="1" applyFill="1" applyBorder="1" applyAlignment="1" applyProtection="1">
      <alignment horizontal="center" vertical="center" wrapText="1"/>
    </xf>
    <xf numFmtId="9" fontId="12" fillId="7" borderId="1" xfId="1" applyNumberFormat="1" applyFont="1" applyFill="1" applyBorder="1" applyAlignment="1" applyProtection="1">
      <alignment horizontal="center" vertical="center" wrapText="1"/>
    </xf>
    <xf numFmtId="164" fontId="13" fillId="5" borderId="1" xfId="1" applyNumberFormat="1" applyFont="1" applyFill="1" applyBorder="1" applyAlignment="1" applyProtection="1">
      <alignment horizontal="left" vertical="center" wrapText="1"/>
    </xf>
    <xf numFmtId="166" fontId="13" fillId="5" borderId="1" xfId="1" applyNumberFormat="1" applyFont="1" applyFill="1" applyBorder="1" applyAlignment="1" applyProtection="1">
      <alignment horizontal="center" vertical="center"/>
    </xf>
    <xf numFmtId="166" fontId="13" fillId="0" borderId="1" xfId="1" applyNumberFormat="1" applyFont="1" applyFill="1" applyBorder="1" applyAlignment="1" applyProtection="1">
      <alignment horizontal="center" vertical="center"/>
    </xf>
    <xf numFmtId="164" fontId="13" fillId="5" borderId="1" xfId="1" applyNumberFormat="1" applyFont="1" applyFill="1" applyBorder="1" applyAlignment="1" applyProtection="1">
      <alignment horizontal="center" vertical="top"/>
    </xf>
    <xf numFmtId="9" fontId="13" fillId="5" borderId="1" xfId="1" applyNumberFormat="1" applyFont="1" applyFill="1" applyBorder="1" applyAlignment="1" applyProtection="1">
      <alignment horizontal="center" vertical="top"/>
    </xf>
    <xf numFmtId="165" fontId="12" fillId="7" borderId="1" xfId="1" applyFont="1" applyFill="1" applyBorder="1" applyAlignment="1" applyProtection="1">
      <alignment vertical="top" wrapText="1"/>
    </xf>
    <xf numFmtId="167" fontId="12" fillId="7" borderId="1" xfId="1" applyNumberFormat="1" applyFont="1" applyFill="1" applyBorder="1" applyAlignment="1" applyProtection="1">
      <alignment horizontal="center" vertical="top"/>
    </xf>
    <xf numFmtId="164" fontId="13" fillId="0" borderId="1" xfId="1" applyNumberFormat="1" applyFont="1" applyFill="1" applyBorder="1" applyAlignment="1" applyProtection="1">
      <alignment vertical="top" wrapText="1"/>
    </xf>
    <xf numFmtId="164" fontId="13" fillId="0" borderId="1" xfId="1" applyNumberFormat="1" applyFont="1" applyFill="1" applyBorder="1" applyAlignment="1" applyProtection="1">
      <alignment horizontal="left" vertical="top" wrapText="1"/>
    </xf>
    <xf numFmtId="10" fontId="13" fillId="0" borderId="1" xfId="1" applyNumberFormat="1" applyFont="1" applyFill="1" applyBorder="1" applyAlignment="1" applyProtection="1">
      <alignment horizontal="center" vertical="top"/>
    </xf>
    <xf numFmtId="164" fontId="13" fillId="7" borderId="1" xfId="1" applyNumberFormat="1" applyFont="1" applyFill="1" applyBorder="1" applyAlignment="1" applyProtection="1">
      <alignment horizontal="center" vertical="top"/>
    </xf>
    <xf numFmtId="164" fontId="13" fillId="0" borderId="1" xfId="1" applyNumberFormat="1" applyFont="1" applyFill="1" applyBorder="1" applyAlignment="1" applyProtection="1">
      <alignment horizontal="center" vertical="top"/>
    </xf>
    <xf numFmtId="2" fontId="13" fillId="7" borderId="1" xfId="5" applyNumberFormat="1" applyFont="1" applyFill="1" applyBorder="1" applyAlignment="1" applyProtection="1">
      <alignment horizontal="center" vertical="top"/>
    </xf>
    <xf numFmtId="165" fontId="13" fillId="7" borderId="1" xfId="5" applyNumberFormat="1" applyFont="1" applyFill="1" applyBorder="1" applyAlignment="1" applyProtection="1">
      <alignment horizontal="center" vertical="top"/>
    </xf>
    <xf numFmtId="0" fontId="14" fillId="5" borderId="0" xfId="3" applyFont="1" applyFill="1" applyBorder="1" applyAlignment="1">
      <alignment vertical="top" wrapText="1"/>
    </xf>
    <xf numFmtId="9" fontId="14" fillId="5" borderId="1" xfId="1" applyNumberFormat="1" applyFont="1" applyFill="1" applyBorder="1" applyAlignment="1" applyProtection="1">
      <alignment horizontal="center" vertical="top"/>
    </xf>
    <xf numFmtId="164" fontId="12" fillId="8" borderId="1" xfId="1" applyNumberFormat="1" applyFont="1" applyFill="1" applyBorder="1" applyAlignment="1" applyProtection="1">
      <alignment horizontal="center" vertical="center" wrapText="1"/>
    </xf>
    <xf numFmtId="164" fontId="12" fillId="8" borderId="1" xfId="1" applyNumberFormat="1" applyFont="1" applyFill="1" applyBorder="1" applyAlignment="1" applyProtection="1">
      <alignment horizontal="center" vertical="center" wrapText="1"/>
    </xf>
    <xf numFmtId="0" fontId="13" fillId="7" borderId="2" xfId="0" applyNumberFormat="1" applyFont="1" applyFill="1" applyBorder="1"/>
    <xf numFmtId="0" fontId="13" fillId="7" borderId="3" xfId="0" applyNumberFormat="1" applyFont="1" applyFill="1" applyBorder="1"/>
    <xf numFmtId="0" fontId="13" fillId="7" borderId="4" xfId="0" applyNumberFormat="1" applyFont="1" applyFill="1" applyBorder="1"/>
    <xf numFmtId="0" fontId="13" fillId="0" borderId="2" xfId="0" applyNumberFormat="1" applyFont="1" applyFill="1" applyBorder="1"/>
    <xf numFmtId="0" fontId="13" fillId="0" borderId="3" xfId="0" applyNumberFormat="1" applyFont="1" applyFill="1" applyBorder="1"/>
    <xf numFmtId="0" fontId="13" fillId="0" borderId="4" xfId="0" applyNumberFormat="1" applyFont="1" applyFill="1" applyBorder="1"/>
    <xf numFmtId="164" fontId="12" fillId="0" borderId="2" xfId="1" applyNumberFormat="1" applyFont="1" applyFill="1" applyBorder="1" applyAlignment="1" applyProtection="1">
      <alignment horizontal="center" vertical="center"/>
    </xf>
    <xf numFmtId="164" fontId="12" fillId="0" borderId="3" xfId="1" applyNumberFormat="1" applyFont="1" applyFill="1" applyBorder="1" applyAlignment="1" applyProtection="1">
      <alignment horizontal="center" vertical="center"/>
    </xf>
    <xf numFmtId="164" fontId="12" fillId="0" borderId="4" xfId="1" applyNumberFormat="1" applyFont="1" applyFill="1" applyBorder="1" applyAlignment="1" applyProtection="1">
      <alignment horizontal="center" vertical="center"/>
    </xf>
    <xf numFmtId="0" fontId="13" fillId="0" borderId="1" xfId="0" applyNumberFormat="1" applyFont="1" applyFill="1" applyBorder="1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15" fillId="8" borderId="5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6" fillId="0" borderId="0" xfId="0" applyFont="1"/>
    <xf numFmtId="0" fontId="17" fillId="0" borderId="5" xfId="0" applyFont="1" applyFill="1" applyBorder="1" applyAlignment="1">
      <alignment horizontal="left" vertical="center" wrapText="1"/>
    </xf>
    <xf numFmtId="1" fontId="17" fillId="0" borderId="5" xfId="0" applyNumberFormat="1" applyFont="1" applyBorder="1" applyAlignment="1">
      <alignment horizontal="left" vertical="center" wrapText="1"/>
    </xf>
    <xf numFmtId="0" fontId="17" fillId="4" borderId="5" xfId="0" applyFont="1" applyFill="1" applyBorder="1" applyAlignment="1">
      <alignment horizontal="left" vertical="center" wrapText="1"/>
    </xf>
    <xf numFmtId="1" fontId="17" fillId="4" borderId="5" xfId="0" applyNumberFormat="1" applyFont="1" applyFill="1" applyBorder="1" applyAlignment="1">
      <alignment horizontal="left" vertical="center" wrapText="1"/>
    </xf>
    <xf numFmtId="168" fontId="17" fillId="4" borderId="5" xfId="0" applyNumberFormat="1" applyFont="1" applyFill="1" applyBorder="1" applyAlignment="1">
      <alignment horizontal="left" vertical="center" wrapText="1"/>
    </xf>
    <xf numFmtId="2" fontId="16" fillId="5" borderId="5" xfId="0" applyNumberFormat="1" applyFont="1" applyFill="1" applyBorder="1" applyAlignment="1">
      <alignment horizontal="left"/>
    </xf>
    <xf numFmtId="0" fontId="18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wrapText="1"/>
    </xf>
    <xf numFmtId="1" fontId="17" fillId="0" borderId="5" xfId="0" applyNumberFormat="1" applyFont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1" fontId="18" fillId="5" borderId="5" xfId="0" applyNumberFormat="1" applyFont="1" applyFill="1" applyBorder="1" applyAlignment="1">
      <alignment horizontal="center" vertical="center"/>
    </xf>
    <xf numFmtId="0" fontId="13" fillId="5" borderId="5" xfId="3" applyFont="1" applyFill="1" applyBorder="1" applyAlignment="1">
      <alignment horizontal="left" vertical="top" wrapText="1"/>
    </xf>
    <xf numFmtId="0" fontId="5" fillId="5" borderId="0" xfId="3" applyFont="1" applyFill="1" applyBorder="1" applyAlignment="1">
      <alignment horizontal="left" vertical="top" wrapText="1"/>
    </xf>
    <xf numFmtId="164" fontId="13" fillId="5" borderId="2" xfId="1" applyNumberFormat="1" applyFont="1" applyFill="1" applyBorder="1" applyAlignment="1" applyProtection="1">
      <alignment horizontal="center" vertical="top"/>
    </xf>
    <xf numFmtId="167" fontId="12" fillId="7" borderId="6" xfId="1" applyNumberFormat="1" applyFont="1" applyFill="1" applyBorder="1" applyAlignment="1" applyProtection="1">
      <alignment horizontal="center" vertical="top"/>
    </xf>
    <xf numFmtId="0" fontId="12" fillId="9" borderId="5" xfId="3" applyFont="1" applyFill="1" applyBorder="1" applyAlignment="1">
      <alignment horizontal="center" vertical="top" wrapText="1"/>
    </xf>
    <xf numFmtId="168" fontId="17" fillId="10" borderId="5" xfId="0" applyNumberFormat="1" applyFont="1" applyFill="1" applyBorder="1" applyAlignment="1">
      <alignment horizontal="left" vertical="center" wrapText="1"/>
    </xf>
    <xf numFmtId="1" fontId="17" fillId="10" borderId="5" xfId="0" applyNumberFormat="1" applyFont="1" applyFill="1" applyBorder="1" applyAlignment="1">
      <alignment horizontal="left" vertical="center" wrapText="1"/>
    </xf>
  </cellXfs>
  <cellStyles count="7">
    <cellStyle name="Comma" xfId="1" builtinId="3"/>
    <cellStyle name="Excel Built-in Normal" xfId="6"/>
    <cellStyle name="Excel_BuiltIn_Comma 2" xfId="5"/>
    <cellStyle name="Normal" xfId="0" builtinId="0"/>
    <cellStyle name="Normal 2" xfId="4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S20"/>
  <sheetViews>
    <sheetView tabSelected="1" zoomScale="124" zoomScaleNormal="124" workbookViewId="0">
      <selection activeCell="G13" sqref="G13"/>
    </sheetView>
  </sheetViews>
  <sheetFormatPr defaultColWidth="31.28515625" defaultRowHeight="13.5"/>
  <cols>
    <col min="1" max="1" width="39.7109375" style="21" bestFit="1" customWidth="1"/>
    <col min="2" max="2" width="7.7109375" style="21" bestFit="1" customWidth="1"/>
    <col min="3" max="3" width="10.42578125" style="21" customWidth="1"/>
    <col min="4" max="4" width="14" style="21" bestFit="1" customWidth="1"/>
    <col min="5" max="5" width="8.42578125" style="21" bestFit="1" customWidth="1"/>
    <col min="6" max="6" width="13.5703125" style="21" bestFit="1" customWidth="1"/>
    <col min="7" max="7" width="12.5703125" style="21" customWidth="1"/>
    <col min="8" max="8" width="22" style="21" customWidth="1"/>
    <col min="9" max="9" width="24.7109375" style="21" customWidth="1"/>
    <col min="10" max="10" width="13.140625" style="21" customWidth="1"/>
    <col min="11" max="11" width="13.5703125" style="21" customWidth="1"/>
    <col min="12" max="12" width="14.140625" style="21" customWidth="1"/>
    <col min="13" max="13" width="11.85546875" style="21" customWidth="1"/>
    <col min="14" max="14" width="12" style="21" customWidth="1"/>
    <col min="15" max="15" width="11" style="21" customWidth="1"/>
    <col min="16" max="16" width="11.5703125" style="21" customWidth="1"/>
    <col min="17" max="17" width="12" style="21" customWidth="1"/>
    <col min="18" max="235" width="31.28515625" style="21"/>
    <col min="236" max="243" width="31.28515625" style="22"/>
    <col min="244" max="245" width="31.28515625" style="23"/>
    <col min="246" max="252" width="31.28515625" style="20"/>
    <col min="253" max="16384" width="31.28515625" style="24"/>
  </cols>
  <sheetData>
    <row r="1" spans="1:253" ht="14.25">
      <c r="A1" s="45" t="s">
        <v>62</v>
      </c>
      <c r="B1" s="46" t="s">
        <v>0</v>
      </c>
      <c r="C1" s="46"/>
      <c r="D1" s="25" t="s">
        <v>1</v>
      </c>
      <c r="E1" s="25"/>
      <c r="F1" s="25" t="s">
        <v>2</v>
      </c>
    </row>
    <row r="2" spans="1:253" ht="14.25">
      <c r="A2" s="26" t="s">
        <v>62</v>
      </c>
      <c r="B2" s="27" t="s">
        <v>54</v>
      </c>
      <c r="C2" s="27" t="s">
        <v>55</v>
      </c>
      <c r="D2" s="27" t="s">
        <v>3</v>
      </c>
      <c r="E2" s="28" t="s">
        <v>4</v>
      </c>
      <c r="F2" s="27" t="s">
        <v>5</v>
      </c>
      <c r="H2" s="72" t="s">
        <v>58</v>
      </c>
      <c r="I2" s="72">
        <v>8678892</v>
      </c>
    </row>
    <row r="3" spans="1:253" ht="14.25">
      <c r="A3" s="29" t="s">
        <v>50</v>
      </c>
      <c r="B3" s="30">
        <v>723897</v>
      </c>
      <c r="C3" s="31">
        <v>519134</v>
      </c>
      <c r="D3" s="32">
        <f>AVERAGE(B3:C3)</f>
        <v>621515.5</v>
      </c>
      <c r="E3" s="33">
        <v>1</v>
      </c>
      <c r="F3" s="32">
        <f t="shared" ref="F3:F8" si="0">E3*D3</f>
        <v>621515.5</v>
      </c>
      <c r="H3" s="72" t="s">
        <v>60</v>
      </c>
      <c r="I3" s="72">
        <v>11664269</v>
      </c>
    </row>
    <row r="4" spans="1:253" ht="14.25">
      <c r="A4" s="29" t="s">
        <v>51</v>
      </c>
      <c r="B4" s="30">
        <v>312064</v>
      </c>
      <c r="C4" s="31">
        <v>240483</v>
      </c>
      <c r="D4" s="32">
        <f t="shared" ref="D4:D8" si="1">AVERAGE(B4:C4)</f>
        <v>276273.5</v>
      </c>
      <c r="E4" s="33">
        <v>1</v>
      </c>
      <c r="F4" s="32">
        <f t="shared" si="0"/>
        <v>276273.5</v>
      </c>
      <c r="H4" s="72" t="s">
        <v>59</v>
      </c>
      <c r="I4" s="72">
        <v>14798410</v>
      </c>
    </row>
    <row r="5" spans="1:253" ht="15" customHeight="1">
      <c r="A5" s="29" t="s">
        <v>53</v>
      </c>
      <c r="B5" s="30">
        <v>415696</v>
      </c>
      <c r="C5" s="31">
        <v>256296</v>
      </c>
      <c r="D5" s="32">
        <f t="shared" si="1"/>
        <v>335996</v>
      </c>
      <c r="E5" s="44">
        <v>0.5</v>
      </c>
      <c r="F5" s="32">
        <f t="shared" si="0"/>
        <v>167998</v>
      </c>
      <c r="G5" s="43"/>
      <c r="H5" s="73"/>
      <c r="I5" s="73"/>
    </row>
    <row r="6" spans="1:253" ht="15" customHeight="1">
      <c r="A6" s="29" t="s">
        <v>63</v>
      </c>
      <c r="B6" s="30">
        <v>72000</v>
      </c>
      <c r="C6" s="31">
        <v>42500</v>
      </c>
      <c r="D6" s="32">
        <f t="shared" si="1"/>
        <v>57250</v>
      </c>
      <c r="E6" s="33">
        <v>0</v>
      </c>
      <c r="F6" s="32">
        <f t="shared" si="0"/>
        <v>0</v>
      </c>
      <c r="G6" s="43"/>
      <c r="H6" s="72" t="s">
        <v>65</v>
      </c>
      <c r="I6" s="72" t="s">
        <v>70</v>
      </c>
    </row>
    <row r="7" spans="1:253" ht="15" customHeight="1">
      <c r="A7" s="29" t="s">
        <v>56</v>
      </c>
      <c r="B7" s="30">
        <f>770+308</f>
        <v>1078</v>
      </c>
      <c r="C7" s="31">
        <f>500+759</f>
        <v>1259</v>
      </c>
      <c r="D7" s="32">
        <f t="shared" ref="D7" si="2">AVERAGE(B7:C7)</f>
        <v>1168.5</v>
      </c>
      <c r="E7" s="33">
        <v>0.5</v>
      </c>
      <c r="F7" s="32">
        <f t="shared" ref="F7" si="3">E7*D7</f>
        <v>584.25</v>
      </c>
      <c r="H7" s="72" t="s">
        <v>68</v>
      </c>
      <c r="I7" s="72" t="s">
        <v>71</v>
      </c>
    </row>
    <row r="8" spans="1:253" ht="14.25">
      <c r="A8" s="29" t="s">
        <v>6</v>
      </c>
      <c r="B8" s="30">
        <v>-28471</v>
      </c>
      <c r="C8" s="30">
        <v>-9675</v>
      </c>
      <c r="D8" s="32">
        <f t="shared" si="1"/>
        <v>-19073</v>
      </c>
      <c r="E8" s="33">
        <v>1</v>
      </c>
      <c r="F8" s="32">
        <f t="shared" si="0"/>
        <v>-19073</v>
      </c>
      <c r="H8" s="72" t="s">
        <v>69</v>
      </c>
      <c r="I8" s="72" t="s">
        <v>72</v>
      </c>
      <c r="HY8" s="22"/>
      <c r="HZ8" s="22"/>
      <c r="IA8" s="22"/>
      <c r="IG8" s="23"/>
      <c r="IH8" s="23"/>
      <c r="II8" s="20"/>
      <c r="IJ8" s="20"/>
      <c r="IK8" s="20"/>
      <c r="IP8" s="24"/>
      <c r="IQ8" s="24"/>
      <c r="IR8" s="24"/>
    </row>
    <row r="9" spans="1:253" ht="14.25">
      <c r="A9" s="26" t="s">
        <v>69</v>
      </c>
      <c r="B9" s="27" t="s">
        <v>54</v>
      </c>
      <c r="C9" s="27" t="s">
        <v>55</v>
      </c>
      <c r="D9" s="27" t="s">
        <v>3</v>
      </c>
      <c r="E9" s="28" t="s">
        <v>4</v>
      </c>
      <c r="F9" s="27" t="s">
        <v>5</v>
      </c>
      <c r="HY9" s="22"/>
      <c r="HZ9" s="22"/>
      <c r="IA9" s="22"/>
      <c r="IG9" s="23"/>
      <c r="IH9" s="23"/>
      <c r="II9" s="20"/>
      <c r="IJ9" s="20"/>
      <c r="IK9" s="20"/>
      <c r="IP9" s="24"/>
      <c r="IQ9" s="24"/>
      <c r="IR9" s="24"/>
    </row>
    <row r="10" spans="1:253" ht="14.25">
      <c r="A10" s="29" t="s">
        <v>64</v>
      </c>
      <c r="B10" s="30"/>
      <c r="C10" s="31">
        <v>227600</v>
      </c>
      <c r="D10" s="32">
        <f>AVERAGE(B10:C10)</f>
        <v>227600</v>
      </c>
      <c r="E10" s="33">
        <v>0</v>
      </c>
      <c r="F10" s="32">
        <f t="shared" ref="F10:F11" si="4">E10*D10</f>
        <v>0</v>
      </c>
      <c r="HY10" s="22"/>
      <c r="HZ10" s="22"/>
      <c r="IA10" s="22"/>
      <c r="IG10" s="23"/>
      <c r="IH10" s="23"/>
      <c r="II10" s="20"/>
      <c r="IJ10" s="20"/>
      <c r="IK10" s="20"/>
      <c r="IP10" s="24"/>
      <c r="IQ10" s="24"/>
      <c r="IR10" s="24"/>
    </row>
    <row r="11" spans="1:253" ht="14.25">
      <c r="A11" s="29" t="s">
        <v>6</v>
      </c>
      <c r="B11" s="30"/>
      <c r="C11" s="30">
        <v>0</v>
      </c>
      <c r="D11" s="32">
        <f t="shared" ref="D11" si="5">AVERAGE(B11:C11)</f>
        <v>0</v>
      </c>
      <c r="E11" s="33">
        <v>1</v>
      </c>
      <c r="F11" s="74">
        <f t="shared" si="4"/>
        <v>0</v>
      </c>
      <c r="G11" s="76" t="s">
        <v>73</v>
      </c>
      <c r="HY11" s="22"/>
      <c r="HZ11" s="22"/>
      <c r="IA11" s="22"/>
      <c r="IG11" s="23"/>
      <c r="IH11" s="23"/>
      <c r="II11" s="20"/>
      <c r="IJ11" s="20"/>
      <c r="IK11" s="20"/>
      <c r="IP11" s="24"/>
      <c r="IQ11" s="24"/>
      <c r="IR11" s="24"/>
    </row>
    <row r="12" spans="1:253" ht="15.4" customHeight="1">
      <c r="A12" s="34" t="s">
        <v>7</v>
      </c>
      <c r="B12" s="47"/>
      <c r="C12" s="48"/>
      <c r="D12" s="48"/>
      <c r="E12" s="49"/>
      <c r="F12" s="35">
        <f>+SUM(F2:F11)</f>
        <v>1047298.25</v>
      </c>
      <c r="G12" s="75">
        <f>(11664269-415696)*7/100</f>
        <v>787400.11</v>
      </c>
      <c r="IB12" s="21"/>
      <c r="IJ12" s="22"/>
      <c r="IL12" s="23"/>
      <c r="IS12" s="20"/>
    </row>
    <row r="13" spans="1:253" ht="16.350000000000001" customHeight="1">
      <c r="A13" s="36" t="s">
        <v>8</v>
      </c>
      <c r="B13" s="50"/>
      <c r="C13" s="51"/>
      <c r="D13" s="51"/>
      <c r="E13" s="52"/>
      <c r="F13" s="35">
        <f>F12/12</f>
        <v>87274.854166666672</v>
      </c>
      <c r="G13" s="35">
        <f>G12/12</f>
        <v>65616.675833333327</v>
      </c>
      <c r="IB13" s="21"/>
      <c r="IJ13" s="22"/>
      <c r="IL13" s="23"/>
      <c r="IS13" s="20"/>
    </row>
    <row r="14" spans="1:253" ht="14.25">
      <c r="A14" s="36" t="s">
        <v>9</v>
      </c>
      <c r="B14" s="50"/>
      <c r="C14" s="51"/>
      <c r="D14" s="51"/>
      <c r="E14" s="52"/>
      <c r="F14" s="32">
        <f>RTR!L5</f>
        <v>31663</v>
      </c>
      <c r="G14" s="32">
        <f>RTR!L5</f>
        <v>31663</v>
      </c>
      <c r="IB14" s="21"/>
      <c r="IJ14" s="22"/>
      <c r="IL14" s="23"/>
      <c r="IS14" s="20"/>
    </row>
    <row r="15" spans="1:253" ht="16.350000000000001" customHeight="1">
      <c r="A15" s="37" t="s">
        <v>10</v>
      </c>
      <c r="B15" s="53"/>
      <c r="C15" s="54"/>
      <c r="D15" s="54"/>
      <c r="E15" s="55"/>
      <c r="F15" s="38">
        <v>0.65</v>
      </c>
      <c r="G15" s="38">
        <v>0.65</v>
      </c>
      <c r="IB15" s="21"/>
      <c r="IJ15" s="22"/>
      <c r="IL15" s="23"/>
      <c r="IS15" s="20"/>
    </row>
    <row r="16" spans="1:253" ht="16.350000000000001" customHeight="1">
      <c r="A16" s="36" t="s">
        <v>11</v>
      </c>
      <c r="B16" s="56"/>
      <c r="C16" s="56"/>
      <c r="D16" s="56"/>
      <c r="E16" s="56"/>
      <c r="F16" s="39">
        <f>(F13*F15)-F14</f>
        <v>25065.655208333337</v>
      </c>
      <c r="G16" s="39">
        <f>(G13*G15)-G14</f>
        <v>10987.839291666663</v>
      </c>
      <c r="IB16" s="21"/>
      <c r="IJ16" s="22"/>
      <c r="IL16" s="23"/>
      <c r="IS16" s="20"/>
    </row>
    <row r="17" spans="1:253" ht="16.350000000000001" customHeight="1">
      <c r="A17" s="36" t="s">
        <v>12</v>
      </c>
      <c r="B17" s="56"/>
      <c r="C17" s="56"/>
      <c r="D17" s="56"/>
      <c r="E17" s="56"/>
      <c r="F17" s="40">
        <v>180</v>
      </c>
      <c r="G17" s="40">
        <v>180</v>
      </c>
      <c r="IB17" s="21"/>
      <c r="IJ17" s="22"/>
      <c r="IL17" s="23"/>
      <c r="IS17" s="20"/>
    </row>
    <row r="18" spans="1:253" ht="14.25" customHeight="1">
      <c r="A18" s="36" t="s">
        <v>13</v>
      </c>
      <c r="B18" s="56"/>
      <c r="C18" s="56"/>
      <c r="D18" s="56"/>
      <c r="E18" s="56"/>
      <c r="F18" s="38">
        <v>9.8500000000000004E-2</v>
      </c>
      <c r="G18" s="38">
        <v>9.8500000000000004E-2</v>
      </c>
      <c r="IB18" s="21"/>
      <c r="IJ18" s="22"/>
      <c r="IL18" s="23"/>
      <c r="IS18" s="20"/>
    </row>
    <row r="19" spans="1:253" ht="14.25">
      <c r="A19" s="36" t="s">
        <v>14</v>
      </c>
      <c r="B19" s="56"/>
      <c r="C19" s="56"/>
      <c r="D19" s="56"/>
      <c r="E19" s="56"/>
      <c r="F19" s="41">
        <f>PMT(F18/12,F17,-100000)</f>
        <v>1065.4471712419499</v>
      </c>
      <c r="G19" s="41">
        <f>PMT(G18/12,G17,-100000)</f>
        <v>1065.4471712419499</v>
      </c>
      <c r="I19" s="21" t="s">
        <v>61</v>
      </c>
      <c r="IB19" s="21"/>
      <c r="IJ19" s="22"/>
      <c r="IL19" s="23"/>
      <c r="IS19" s="20"/>
    </row>
    <row r="20" spans="1:253" ht="14.25">
      <c r="A20" s="36" t="s">
        <v>15</v>
      </c>
      <c r="B20" s="56"/>
      <c r="C20" s="56"/>
      <c r="D20" s="56"/>
      <c r="E20" s="56"/>
      <c r="F20" s="42">
        <f>F16/F19</f>
        <v>23.525948432633488</v>
      </c>
      <c r="G20" s="42">
        <f>G16/G19</f>
        <v>10.312889825272679</v>
      </c>
      <c r="IB20" s="21"/>
      <c r="IJ20" s="22"/>
      <c r="IL20" s="23"/>
      <c r="IS20" s="20"/>
    </row>
  </sheetData>
  <sheetProtection selectLockedCells="1" selectUnlockedCells="1"/>
  <mergeCells count="10">
    <mergeCell ref="B16:E16"/>
    <mergeCell ref="B17:E17"/>
    <mergeCell ref="B18:E18"/>
    <mergeCell ref="B19:E19"/>
    <mergeCell ref="B20:E20"/>
    <mergeCell ref="B1:C1"/>
    <mergeCell ref="B12:E12"/>
    <mergeCell ref="B13:E13"/>
    <mergeCell ref="B14:E14"/>
    <mergeCell ref="B15:E15"/>
  </mergeCells>
  <pageMargins left="0.78749999999999998" right="0.78749999999999998" top="1.05277777777778" bottom="1.05277777777778" header="0.78749999999999998" footer="0.78749999999999998"/>
  <pageSetup firstPageNumber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5"/>
  <sheetViews>
    <sheetView zoomScale="112" zoomScaleNormal="112" workbookViewId="0">
      <selection activeCell="F15" sqref="F15"/>
    </sheetView>
  </sheetViews>
  <sheetFormatPr defaultColWidth="22.140625" defaultRowHeight="12.75"/>
  <cols>
    <col min="1" max="1" width="6.140625" style="59" bestFit="1" customWidth="1"/>
    <col min="2" max="2" width="14" style="59" bestFit="1" customWidth="1"/>
    <col min="3" max="3" width="16.140625" style="59" bestFit="1" customWidth="1"/>
    <col min="4" max="4" width="9.85546875" style="59" bestFit="1" customWidth="1"/>
    <col min="5" max="5" width="8.85546875" style="59" bestFit="1" customWidth="1"/>
    <col min="6" max="6" width="8.5703125" style="59" bestFit="1" customWidth="1"/>
    <col min="7" max="7" width="13.140625" style="59" bestFit="1" customWidth="1"/>
    <col min="8" max="8" width="6.5703125" style="59" bestFit="1" customWidth="1"/>
    <col min="9" max="9" width="8.140625" style="59" bestFit="1" customWidth="1"/>
    <col min="10" max="10" width="7.140625" style="59" bestFit="1" customWidth="1"/>
    <col min="11" max="11" width="7.7109375" style="59" bestFit="1" customWidth="1"/>
    <col min="12" max="12" width="13.5703125" style="59" bestFit="1" customWidth="1"/>
    <col min="13" max="248" width="22.140625" style="59"/>
    <col min="249" max="16384" width="22.140625" style="60"/>
  </cols>
  <sheetData>
    <row r="1" spans="1:12">
      <c r="A1" s="58" t="s">
        <v>16</v>
      </c>
      <c r="B1" s="58" t="s">
        <v>17</v>
      </c>
      <c r="C1" s="58" t="s">
        <v>18</v>
      </c>
      <c r="D1" s="58" t="s">
        <v>19</v>
      </c>
      <c r="E1" s="58" t="s">
        <v>20</v>
      </c>
      <c r="F1" s="58" t="s">
        <v>21</v>
      </c>
      <c r="G1" s="58" t="s">
        <v>57</v>
      </c>
      <c r="H1" s="58" t="s">
        <v>22</v>
      </c>
      <c r="I1" s="58" t="s">
        <v>23</v>
      </c>
      <c r="J1" s="58" t="s">
        <v>24</v>
      </c>
      <c r="K1" s="58" t="s">
        <v>25</v>
      </c>
      <c r="L1" s="58" t="s">
        <v>26</v>
      </c>
    </row>
    <row r="2" spans="1:12">
      <c r="A2" s="61">
        <v>1</v>
      </c>
      <c r="B2" s="62">
        <v>83171690</v>
      </c>
      <c r="C2" s="63" t="s">
        <v>65</v>
      </c>
      <c r="D2" s="63" t="s">
        <v>66</v>
      </c>
      <c r="E2" s="64" t="s">
        <v>67</v>
      </c>
      <c r="F2" s="64">
        <v>1290000</v>
      </c>
      <c r="G2" s="65">
        <v>43288</v>
      </c>
      <c r="H2" s="64">
        <v>120</v>
      </c>
      <c r="I2" s="64">
        <v>34</v>
      </c>
      <c r="J2" s="64">
        <f>120-34</f>
        <v>86</v>
      </c>
      <c r="K2" s="64">
        <v>17047</v>
      </c>
      <c r="L2" s="66" t="s">
        <v>27</v>
      </c>
    </row>
    <row r="3" spans="1:12">
      <c r="A3" s="61">
        <v>2</v>
      </c>
      <c r="B3" s="62">
        <v>58761736</v>
      </c>
      <c r="C3" s="63" t="s">
        <v>68</v>
      </c>
      <c r="D3" s="63" t="s">
        <v>66</v>
      </c>
      <c r="E3" s="64" t="s">
        <v>52</v>
      </c>
      <c r="F3" s="64">
        <v>700000</v>
      </c>
      <c r="G3" s="65">
        <v>43319</v>
      </c>
      <c r="H3" s="64">
        <v>63</v>
      </c>
      <c r="I3" s="64">
        <v>21</v>
      </c>
      <c r="J3" s="64">
        <f>63-21</f>
        <v>42</v>
      </c>
      <c r="K3" s="64">
        <v>14616</v>
      </c>
      <c r="L3" s="66" t="s">
        <v>27</v>
      </c>
    </row>
    <row r="4" spans="1:12">
      <c r="A4" s="61">
        <v>3</v>
      </c>
      <c r="B4" s="62">
        <v>5020002989761</v>
      </c>
      <c r="C4" s="63" t="s">
        <v>65</v>
      </c>
      <c r="D4" s="63" t="s">
        <v>66</v>
      </c>
      <c r="E4" s="64" t="s">
        <v>74</v>
      </c>
      <c r="F4" s="64">
        <v>1800000</v>
      </c>
      <c r="G4" s="77"/>
      <c r="H4" s="78"/>
      <c r="I4" s="78"/>
      <c r="J4" s="78"/>
      <c r="K4" s="78"/>
      <c r="L4" s="66" t="s">
        <v>27</v>
      </c>
    </row>
    <row r="5" spans="1:12">
      <c r="A5" s="67"/>
      <c r="B5" s="68"/>
      <c r="C5" s="68"/>
      <c r="D5" s="68"/>
      <c r="E5" s="69"/>
      <c r="F5" s="70"/>
      <c r="G5" s="70"/>
      <c r="H5" s="70"/>
      <c r="I5" s="70"/>
      <c r="J5" s="70"/>
      <c r="K5" s="68"/>
      <c r="L5" s="71">
        <f>SUMIF(L2:L3,"Y",K2:K3)</f>
        <v>31663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useFirstPageNumber="1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B1"/>
    </sheetView>
  </sheetViews>
  <sheetFormatPr defaultColWidth="9"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57" t="s">
        <v>28</v>
      </c>
      <c r="B1" s="57"/>
      <c r="C1" s="2"/>
    </row>
    <row r="2" spans="1:6" ht="14.25" customHeight="1">
      <c r="A2" s="57" t="s">
        <v>29</v>
      </c>
      <c r="B2" s="57"/>
      <c r="C2" s="2"/>
    </row>
    <row r="5" spans="1:6" ht="27">
      <c r="A5" s="3" t="s">
        <v>16</v>
      </c>
      <c r="B5" s="4" t="s">
        <v>30</v>
      </c>
      <c r="C5" s="4" t="s">
        <v>31</v>
      </c>
      <c r="D5" s="5" t="s">
        <v>32</v>
      </c>
      <c r="E5" s="1" t="s">
        <v>33</v>
      </c>
      <c r="F5" s="1" t="s">
        <v>34</v>
      </c>
    </row>
    <row r="6" spans="1:6" ht="40.5">
      <c r="A6" s="6">
        <v>1</v>
      </c>
      <c r="B6" s="7" t="s">
        <v>35</v>
      </c>
      <c r="C6" s="8" t="s">
        <v>36</v>
      </c>
      <c r="D6" s="9"/>
      <c r="E6" s="10">
        <v>0.2</v>
      </c>
      <c r="F6" s="10">
        <f t="shared" ref="F6:F12" si="0">E6/10*D6</f>
        <v>0</v>
      </c>
    </row>
    <row r="7" spans="1:6" ht="54">
      <c r="A7" s="6">
        <v>2</v>
      </c>
      <c r="B7" s="7" t="s">
        <v>37</v>
      </c>
      <c r="C7" s="8" t="s">
        <v>38</v>
      </c>
      <c r="D7" s="11"/>
      <c r="E7" s="10">
        <v>0.15</v>
      </c>
      <c r="F7" s="10">
        <f t="shared" si="0"/>
        <v>0</v>
      </c>
    </row>
    <row r="8" spans="1:6" ht="40.5">
      <c r="A8" s="6">
        <v>3</v>
      </c>
      <c r="B8" s="7" t="s">
        <v>39</v>
      </c>
      <c r="C8" s="8" t="s">
        <v>40</v>
      </c>
      <c r="D8" s="11"/>
      <c r="E8" s="10">
        <v>0.1</v>
      </c>
      <c r="F8" s="10">
        <f t="shared" si="0"/>
        <v>0</v>
      </c>
    </row>
    <row r="9" spans="1:6" ht="54">
      <c r="A9" s="6">
        <v>4</v>
      </c>
      <c r="B9" s="7" t="s">
        <v>41</v>
      </c>
      <c r="C9" s="12" t="s">
        <v>42</v>
      </c>
      <c r="D9" s="11"/>
      <c r="E9" s="10">
        <v>0.1</v>
      </c>
      <c r="F9" s="10">
        <f t="shared" si="0"/>
        <v>0</v>
      </c>
    </row>
    <row r="10" spans="1:6" ht="81">
      <c r="A10" s="6">
        <v>5</v>
      </c>
      <c r="B10" s="7" t="s">
        <v>43</v>
      </c>
      <c r="C10" s="8" t="s">
        <v>44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45</v>
      </c>
      <c r="C11" s="14" t="s">
        <v>46</v>
      </c>
      <c r="D11" s="11"/>
      <c r="E11" s="10">
        <v>0.1</v>
      </c>
      <c r="F11" s="10">
        <f t="shared" si="0"/>
        <v>0</v>
      </c>
    </row>
    <row r="12" spans="1:6" ht="27.75">
      <c r="A12" s="6">
        <v>7</v>
      </c>
      <c r="B12" s="6" t="s">
        <v>47</v>
      </c>
      <c r="C12" s="15" t="s">
        <v>48</v>
      </c>
      <c r="D12" s="11"/>
      <c r="E12" s="10">
        <v>0.25</v>
      </c>
      <c r="F12" s="10">
        <f t="shared" si="0"/>
        <v>0</v>
      </c>
    </row>
    <row r="13" spans="1:6" ht="13.5">
      <c r="A13" s="16"/>
      <c r="B13" s="17" t="s">
        <v>49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2018-07-05T06:12:00Z</cp:lastPrinted>
  <dcterms:created xsi:type="dcterms:W3CDTF">2015-09-25T09:25:00Z</dcterms:created>
  <dcterms:modified xsi:type="dcterms:W3CDTF">2021-05-04T08:03:36Z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