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RITI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I5" i="2" l="1"/>
  <c r="I4" i="2"/>
  <c r="I2" i="2"/>
  <c r="C6" i="1"/>
  <c r="C5" i="1"/>
  <c r="B5" i="1"/>
  <c r="B6" i="1"/>
  <c r="D6" i="1"/>
  <c r="F6" i="1" s="1"/>
  <c r="D14" i="1" l="1"/>
  <c r="F14" i="1" s="1"/>
  <c r="D13" i="1"/>
  <c r="F13" i="1" s="1"/>
  <c r="D12" i="1"/>
  <c r="F12" i="1" s="1"/>
  <c r="D11" i="1"/>
  <c r="F11" i="1" s="1"/>
  <c r="D10" i="1"/>
  <c r="F10" i="1" s="1"/>
  <c r="D17" i="1" l="1"/>
  <c r="F17" i="1" s="1"/>
  <c r="D16" i="1"/>
  <c r="F16" i="1" s="1"/>
  <c r="D18" i="1" l="1"/>
  <c r="F18" i="1" s="1"/>
  <c r="D19" i="1"/>
  <c r="F19" i="1" s="1"/>
  <c r="D20" i="1"/>
  <c r="F20" i="1" s="1"/>
  <c r="D3" i="1"/>
  <c r="D4" i="1"/>
  <c r="D5" i="1"/>
  <c r="D7" i="1"/>
  <c r="F7" i="1" s="1"/>
  <c r="D8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8" i="1" l="1"/>
  <c r="F4" i="1"/>
  <c r="F3" i="1"/>
  <c r="F40" i="1"/>
  <c r="F39" i="1"/>
  <c r="B34" i="1"/>
  <c r="F33" i="1"/>
  <c r="F35" i="1" s="1"/>
  <c r="F28" i="1"/>
  <c r="A66" i="1"/>
  <c r="A70" i="1"/>
  <c r="K16" i="2"/>
  <c r="F23" i="1" s="1"/>
  <c r="F6" i="5"/>
  <c r="F7" i="5"/>
  <c r="F8" i="5"/>
  <c r="F9" i="5"/>
  <c r="F10" i="5"/>
  <c r="F11" i="5"/>
  <c r="F12" i="5"/>
  <c r="E13" i="5"/>
  <c r="F21" i="1" l="1"/>
  <c r="F13" i="5"/>
  <c r="F22" i="1" l="1"/>
  <c r="F25" i="1" l="1"/>
  <c r="F29" i="1" s="1"/>
  <c r="F36" i="1"/>
  <c r="F41" i="1" s="1"/>
</calcChain>
</file>

<file path=xl/sharedStrings.xml><?xml version="1.0" encoding="utf-8"?>
<sst xmlns="http://schemas.openxmlformats.org/spreadsheetml/2006/main" count="190" uniqueCount="129">
  <si>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</si>
  <si>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</si>
  <si>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</si>
  <si>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</si>
  <si>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</si>
  <si>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</si>
  <si>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</si>
  <si>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</si>
  <si>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</si>
  <si>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</si>
  <si>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</si>
  <si>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</si>
  <si>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</si>
  <si>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</si>
  <si>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</si>
  <si>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</si>
  <si>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</si>
  <si>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</si>
  <si>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</si>
  <si>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</si>
  <si>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</si>
  <si>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</si>
  <si>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</si>
  <si>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</si>
  <si>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</si>
  <si>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</si>
  <si>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</si>
  <si>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</si>
  <si>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</si>
  <si>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</si>
  <si>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</si>
  <si>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</si>
  <si>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</si>
  <si>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</si>
  <si>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</si>
  <si>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</si>
  <si>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</si>
  <si>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</si>
  <si>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</si>
  <si>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</si>
  <si>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</si>
  <si>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</si>
  <si>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</si>
  <si>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</si>
  <si>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</si>
  <si>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</si>
  <si>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</si>
  <si>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</si>
  <si>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</si>
  <si>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</si>
  <si>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</si>
  <si>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</si>
  <si>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</si>
  <si>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</si>
  <si>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</si>
  <si>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</si>
  <si>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</si>
  <si>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</si>
  <si>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</si>
  <si>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</si>
  <si>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</si>
  <si>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</si>
  <si>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</si>
  <si>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</si>
  <si>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</si>
  <si>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</si>
  <si>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</si>
  <si>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</si>
  <si>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</si>
  <si>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</si>
  <si>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</si>
  <si>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</si>
  <si>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</si>
  <si>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</si>
  <si>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</si>
  <si>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</si>
  <si>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</si>
  <si>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</si>
  <si>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</si>
  <si>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</si>
  <si>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</si>
  <si>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</si>
  <si>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</si>
  <si>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</si>
  <si>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</si>
  <si>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</si>
  <si>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</si>
  <si>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</si>
  <si>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</si>
  <si>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</si>
  <si>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</si>
  <si>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</si>
  <si>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</si>
  <si>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</si>
  <si>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</si>
  <si>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</si>
  <si>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</si>
  <si>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</si>
  <si>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</si>
  <si>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</si>
  <si>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</si>
  <si>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</si>
  <si>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</si>
  <si>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</si>
  <si>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</si>
  <si>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</si>
  <si>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</si>
  <si>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</si>
  <si>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Incomr from salary</t>
  </si>
  <si>
    <t>Depriciation</t>
  </si>
  <si>
    <t>Bank intrest</t>
  </si>
  <si>
    <t>Income from house property</t>
  </si>
  <si>
    <t>Incomr from business profession</t>
  </si>
  <si>
    <t>N</t>
  </si>
  <si>
    <t>LBLUD00004905952</t>
  </si>
  <si>
    <t>LBLUD00004905950</t>
  </si>
  <si>
    <t>Mind Plus Health Care</t>
  </si>
  <si>
    <t>2019-20</t>
  </si>
  <si>
    <t>Payment made us 40 2(a) (b)</t>
  </si>
  <si>
    <t>Kunak Kala</t>
  </si>
  <si>
    <t>Dr. Anuradha Kumar KaLA</t>
  </si>
  <si>
    <t>IDFC</t>
  </si>
  <si>
    <t>LAP</t>
  </si>
  <si>
    <t>Y</t>
  </si>
  <si>
    <t>HDFC</t>
  </si>
  <si>
    <t>AL</t>
  </si>
  <si>
    <t>LALUD00037389365</t>
  </si>
  <si>
    <t>ICIC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</si>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</sst>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0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8"/>
  <sheetViews>
    <sheetView tabSelected="1" topLeftCell="A7" zoomScale="107" zoomScaleNormal="107" workbookViewId="0">
      <selection activeCell="C4" sqref="C4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6" t="s">
        <v>116</v>
      </c>
      <c r="B1" s="98" t="s">
        <v>89</v>
      </c>
      <c r="C1" s="98"/>
      <c r="D1" s="6" t="s">
        <v>0</v>
      </c>
      <c r="E1" s="6">
        <v>7720208401</v>
      </c>
      <c r="F1" s="6" t="s">
        <v>1</v>
      </c>
    </row>
    <row r="2" spans="1:6">
      <c r="A2" s="67" t="s">
        <v>116</v>
      </c>
      <c r="B2" s="7" t="s">
        <v>117</v>
      </c>
      <c r="C2" s="7" t="s">
        <v>90</v>
      </c>
      <c r="D2" s="7" t="s">
        <v>65</v>
      </c>
      <c r="E2" s="8" t="s">
        <v>2</v>
      </c>
      <c r="F2" s="7" t="s">
        <v>66</v>
      </c>
    </row>
    <row r="3" spans="1:6">
      <c r="A3" s="9" t="s">
        <v>107</v>
      </c>
      <c r="B3" s="64">
        <v>-4558479</v>
      </c>
      <c r="C3" s="68">
        <v>-4486357</v>
      </c>
      <c r="D3" s="10">
        <f t="shared" ref="D3:D8" si="0">AVERAGE(B3:C3)</f>
        <v>-4522418</v>
      </c>
      <c r="E3" s="11">
        <v>1</v>
      </c>
      <c r="F3" s="10">
        <f t="shared" ref="F3:F8" si="1">E3*D3</f>
        <v>-4522418</v>
      </c>
    </row>
    <row r="4" spans="1:6">
      <c r="A4" s="9" t="s">
        <v>109</v>
      </c>
      <c r="B4" s="64">
        <v>5406034</v>
      </c>
      <c r="C4" s="68">
        <v>6379933</v>
      </c>
      <c r="D4" s="10">
        <f t="shared" si="0"/>
        <v>5892983.5</v>
      </c>
      <c r="E4" s="11">
        <v>1</v>
      </c>
      <c r="F4" s="10">
        <f t="shared" si="1"/>
        <v>5892983.5</v>
      </c>
    </row>
    <row r="5" spans="1:6">
      <c r="A5" s="9" t="s">
        <v>110</v>
      </c>
      <c r="B5" s="64">
        <f>235550+3527760+19364+556990</f>
        <v>4339664</v>
      </c>
      <c r="C5" s="68">
        <f>129756+3714064+419082+259974</f>
        <v>4522876</v>
      </c>
      <c r="D5" s="10">
        <f t="shared" si="0"/>
        <v>4431270</v>
      </c>
      <c r="E5" s="11">
        <v>1</v>
      </c>
      <c r="F5" s="10">
        <f t="shared" ref="F5:F7" si="2">E5*D5</f>
        <v>4431270</v>
      </c>
    </row>
    <row r="6" spans="1:6">
      <c r="A6" s="9" t="s">
        <v>118</v>
      </c>
      <c r="B6" s="64">
        <f>900000+2400000+2400000+2300000</f>
        <v>8000000</v>
      </c>
      <c r="C6" s="68">
        <f>900000+2500000+2500000+2400000</f>
        <v>8300000</v>
      </c>
      <c r="D6" s="10">
        <f t="shared" si="0"/>
        <v>8150000</v>
      </c>
      <c r="E6" s="11">
        <v>1</v>
      </c>
      <c r="F6" s="10">
        <f t="shared" ref="F6" si="3">E6*D6</f>
        <v>8150000</v>
      </c>
    </row>
    <row r="7" spans="1:6">
      <c r="A7" s="9" t="s">
        <v>88</v>
      </c>
      <c r="B7" s="64">
        <v>0</v>
      </c>
      <c r="C7" s="68">
        <v>0</v>
      </c>
      <c r="D7" s="10">
        <f t="shared" si="0"/>
        <v>0</v>
      </c>
      <c r="E7" s="11">
        <v>0.5</v>
      </c>
      <c r="F7" s="10">
        <f t="shared" si="2"/>
        <v>0</v>
      </c>
    </row>
    <row r="8" spans="1:6" ht="14.45" customHeight="1">
      <c r="A8" s="9" t="s">
        <v>67</v>
      </c>
      <c r="B8" s="64">
        <v>0</v>
      </c>
      <c r="C8" s="64">
        <v>0</v>
      </c>
      <c r="D8" s="10">
        <f t="shared" si="0"/>
        <v>0</v>
      </c>
      <c r="E8" s="11">
        <v>1</v>
      </c>
      <c r="F8" s="10">
        <f t="shared" si="1"/>
        <v>0</v>
      </c>
    </row>
    <row r="9" spans="1:6">
      <c r="A9" s="67" t="s">
        <v>119</v>
      </c>
      <c r="B9" s="7" t="s">
        <v>117</v>
      </c>
      <c r="C9" s="7" t="s">
        <v>90</v>
      </c>
      <c r="D9" s="7" t="s">
        <v>65</v>
      </c>
      <c r="E9" s="8" t="s">
        <v>2</v>
      </c>
      <c r="F9" s="7" t="s">
        <v>66</v>
      </c>
    </row>
    <row r="10" spans="1:6">
      <c r="A10" s="9" t="s">
        <v>108</v>
      </c>
      <c r="B10" s="64">
        <v>2299600</v>
      </c>
      <c r="C10" s="68">
        <v>2439600</v>
      </c>
      <c r="D10" s="10">
        <f>AVERAGE(B10:C10)</f>
        <v>2369600</v>
      </c>
      <c r="E10" s="11">
        <v>1</v>
      </c>
      <c r="F10" s="10">
        <f t="shared" ref="F10:F14" si="4">E10*D10</f>
        <v>2369600</v>
      </c>
    </row>
    <row r="11" spans="1:6">
      <c r="A11" s="9" t="s">
        <v>112</v>
      </c>
      <c r="B11" s="64">
        <v>75000</v>
      </c>
      <c r="C11" s="68">
        <v>275000</v>
      </c>
      <c r="D11" s="10">
        <f>AVERAGE(B11:C11)</f>
        <v>175000</v>
      </c>
      <c r="E11" s="11">
        <v>1</v>
      </c>
      <c r="F11" s="10">
        <f t="shared" si="4"/>
        <v>175000</v>
      </c>
    </row>
    <row r="12" spans="1:6">
      <c r="A12" s="9" t="s">
        <v>111</v>
      </c>
      <c r="B12" s="64">
        <v>0</v>
      </c>
      <c r="C12" s="68">
        <v>0</v>
      </c>
      <c r="D12" s="10">
        <f>AVERAGE(B12:C12)</f>
        <v>0</v>
      </c>
      <c r="E12" s="11">
        <v>1</v>
      </c>
      <c r="F12" s="10">
        <f t="shared" si="4"/>
        <v>0</v>
      </c>
    </row>
    <row r="13" spans="1:6">
      <c r="A13" s="9" t="s">
        <v>88</v>
      </c>
      <c r="B13" s="64">
        <v>10059</v>
      </c>
      <c r="C13" s="68">
        <v>5345</v>
      </c>
      <c r="D13" s="10">
        <f>AVERAGE(B13:C13)</f>
        <v>7702</v>
      </c>
      <c r="E13" s="11">
        <v>0.5</v>
      </c>
      <c r="F13" s="10">
        <f t="shared" si="4"/>
        <v>3851</v>
      </c>
    </row>
    <row r="14" spans="1:6">
      <c r="A14" s="9" t="s">
        <v>67</v>
      </c>
      <c r="B14" s="64">
        <v>-492177</v>
      </c>
      <c r="C14" s="64">
        <v>-595235</v>
      </c>
      <c r="D14" s="10">
        <f>AVERAGE(B14:C14)</f>
        <v>-543706</v>
      </c>
      <c r="E14" s="11">
        <v>1</v>
      </c>
      <c r="F14" s="10">
        <f t="shared" si="4"/>
        <v>-543706</v>
      </c>
    </row>
    <row r="15" spans="1:6">
      <c r="A15" s="67" t="s">
        <v>120</v>
      </c>
      <c r="B15" s="7" t="s">
        <v>117</v>
      </c>
      <c r="C15" s="7" t="s">
        <v>90</v>
      </c>
      <c r="D15" s="7" t="s">
        <v>65</v>
      </c>
      <c r="E15" s="8" t="s">
        <v>2</v>
      </c>
      <c r="F15" s="7" t="s">
        <v>66</v>
      </c>
    </row>
    <row r="16" spans="1:6">
      <c r="A16" s="9" t="s">
        <v>108</v>
      </c>
      <c r="B16" s="64">
        <v>2399600</v>
      </c>
      <c r="C16" s="68">
        <v>2539600</v>
      </c>
      <c r="D16" s="10">
        <f>AVERAGE(B16:C16)</f>
        <v>2469600</v>
      </c>
      <c r="E16" s="11">
        <v>1</v>
      </c>
      <c r="F16" s="10">
        <f t="shared" ref="F16" si="5">E16*D16</f>
        <v>2469600</v>
      </c>
    </row>
    <row r="17" spans="1:6">
      <c r="A17" s="9" t="s">
        <v>112</v>
      </c>
      <c r="B17" s="64">
        <v>1289295</v>
      </c>
      <c r="C17" s="68">
        <v>1001549</v>
      </c>
      <c r="D17" s="10">
        <f>AVERAGE(B17:C17)</f>
        <v>1145422</v>
      </c>
      <c r="E17" s="11">
        <v>1</v>
      </c>
      <c r="F17" s="10">
        <f t="shared" ref="F17" si="6">E17*D17</f>
        <v>1145422</v>
      </c>
    </row>
    <row r="18" spans="1:6">
      <c r="A18" s="9" t="s">
        <v>111</v>
      </c>
      <c r="B18" s="64">
        <v>291621</v>
      </c>
      <c r="C18" s="68">
        <v>202300</v>
      </c>
      <c r="D18" s="10">
        <f>AVERAGE(B18:C18)</f>
        <v>246960.5</v>
      </c>
      <c r="E18" s="11">
        <v>1</v>
      </c>
      <c r="F18" s="10">
        <f t="shared" ref="F18:F20" si="7">E18*D18</f>
        <v>246960.5</v>
      </c>
    </row>
    <row r="19" spans="1:6">
      <c r="A19" s="9" t="s">
        <v>88</v>
      </c>
      <c r="B19" s="64">
        <v>483289</v>
      </c>
      <c r="C19" s="68">
        <v>460218</v>
      </c>
      <c r="D19" s="10">
        <f>AVERAGE(B19:C19)</f>
        <v>471753.5</v>
      </c>
      <c r="E19" s="11">
        <v>0.5</v>
      </c>
      <c r="F19" s="10">
        <f t="shared" si="7"/>
        <v>235876.75</v>
      </c>
    </row>
    <row r="20" spans="1:6">
      <c r="A20" s="9" t="s">
        <v>67</v>
      </c>
      <c r="B20" s="64">
        <v>-1126295</v>
      </c>
      <c r="C20" s="64">
        <v>-1055175</v>
      </c>
      <c r="D20" s="10">
        <f>AVERAGE(B20:C20)</f>
        <v>-1090735</v>
      </c>
      <c r="E20" s="11">
        <v>1</v>
      </c>
      <c r="F20" s="10">
        <f t="shared" si="7"/>
        <v>-1090735</v>
      </c>
    </row>
    <row r="21" spans="1:6" ht="15.4" customHeight="1">
      <c r="A21" s="63" t="s">
        <v>68</v>
      </c>
      <c r="B21" s="99"/>
      <c r="C21" s="100"/>
      <c r="D21" s="100"/>
      <c r="E21" s="101"/>
      <c r="F21" s="12">
        <f>+SUM(F3:F20)</f>
        <v>18963704.75</v>
      </c>
    </row>
    <row r="22" spans="1:6" ht="16.350000000000001" customHeight="1">
      <c r="A22" s="13" t="s">
        <v>69</v>
      </c>
      <c r="B22" s="102"/>
      <c r="C22" s="103"/>
      <c r="D22" s="103"/>
      <c r="E22" s="104"/>
      <c r="F22" s="12">
        <f>F21/12</f>
        <v>1580308.7291666667</v>
      </c>
    </row>
    <row r="23" spans="1:6">
      <c r="A23" s="13" t="s">
        <v>70</v>
      </c>
      <c r="B23" s="102"/>
      <c r="C23" s="103"/>
      <c r="D23" s="103"/>
      <c r="E23" s="104"/>
      <c r="F23" s="10">
        <f>RTR!K16</f>
        <v>319072</v>
      </c>
    </row>
    <row r="24" spans="1:6" ht="16.350000000000001" customHeight="1">
      <c r="A24" s="14" t="s">
        <v>71</v>
      </c>
      <c r="B24" s="105"/>
      <c r="C24" s="106"/>
      <c r="D24" s="106"/>
      <c r="E24" s="107"/>
      <c r="F24" s="15">
        <v>0.65</v>
      </c>
    </row>
    <row r="25" spans="1:6" ht="16.350000000000001" customHeight="1">
      <c r="A25" s="13" t="s">
        <v>72</v>
      </c>
      <c r="B25" s="96"/>
      <c r="C25" s="96"/>
      <c r="D25" s="96"/>
      <c r="E25" s="96"/>
      <c r="F25" s="16">
        <f>(F22*F24)-F23</f>
        <v>708128.67395833344</v>
      </c>
    </row>
    <row r="26" spans="1:6" ht="16.350000000000001" customHeight="1">
      <c r="A26" s="13" t="s">
        <v>73</v>
      </c>
      <c r="B26" s="96"/>
      <c r="C26" s="96"/>
      <c r="D26" s="96"/>
      <c r="E26" s="96"/>
      <c r="F26" s="17">
        <v>180</v>
      </c>
    </row>
    <row r="27" spans="1:6" ht="14.25" customHeight="1">
      <c r="A27" s="13" t="s">
        <v>74</v>
      </c>
      <c r="B27" s="96"/>
      <c r="C27" s="96"/>
      <c r="D27" s="96"/>
      <c r="E27" s="96"/>
      <c r="F27" s="15">
        <v>0.1</v>
      </c>
    </row>
    <row r="28" spans="1:6">
      <c r="A28" s="13" t="s">
        <v>75</v>
      </c>
      <c r="B28" s="96"/>
      <c r="C28" s="96"/>
      <c r="D28" s="96"/>
      <c r="E28" s="96"/>
      <c r="F28" s="18">
        <f>PMT(F27/12,F26,-100000)</f>
        <v>1074.6051177081163</v>
      </c>
    </row>
    <row r="29" spans="1:6">
      <c r="A29" s="13" t="s">
        <v>76</v>
      </c>
      <c r="B29" s="96"/>
      <c r="C29" s="96"/>
      <c r="D29" s="96"/>
      <c r="E29" s="96"/>
      <c r="F29" s="19">
        <f>F25/F28</f>
        <v>658.96640755685939</v>
      </c>
    </row>
    <row r="30" spans="1:6" ht="15.4" customHeight="1">
      <c r="A30" s="108" t="s">
        <v>77</v>
      </c>
      <c r="B30" s="108"/>
      <c r="C30" s="108"/>
      <c r="D30" s="108"/>
      <c r="E30" s="108"/>
      <c r="F30" s="108"/>
    </row>
    <row r="31" spans="1:6">
      <c r="A31" s="13" t="s">
        <v>73</v>
      </c>
      <c r="B31" s="96"/>
      <c r="C31" s="96"/>
      <c r="D31" s="96"/>
      <c r="E31" s="96"/>
      <c r="F31" s="16">
        <v>180</v>
      </c>
    </row>
    <row r="32" spans="1:6">
      <c r="A32" s="13" t="s">
        <v>74</v>
      </c>
      <c r="B32" s="96"/>
      <c r="C32" s="96"/>
      <c r="D32" s="96"/>
      <c r="E32" s="96"/>
      <c r="F32" s="20">
        <v>9.5500000000000002E-2</v>
      </c>
    </row>
    <row r="33" spans="1:6">
      <c r="A33" s="13" t="s">
        <v>75</v>
      </c>
      <c r="B33" s="96"/>
      <c r="C33" s="96"/>
      <c r="D33" s="96"/>
      <c r="E33" s="96"/>
      <c r="F33" s="19">
        <f>PMT(F32/12,F31,-100000)</f>
        <v>1047.2438674424525</v>
      </c>
    </row>
    <row r="34" spans="1:6">
      <c r="A34" s="13" t="s">
        <v>78</v>
      </c>
      <c r="B34" s="109">
        <f>B24</f>
        <v>0</v>
      </c>
      <c r="C34" s="109"/>
      <c r="D34" s="109"/>
      <c r="E34" s="109"/>
      <c r="F34" s="21">
        <v>0</v>
      </c>
    </row>
    <row r="35" spans="1:6">
      <c r="A35" s="13" t="s">
        <v>79</v>
      </c>
      <c r="B35" s="96"/>
      <c r="C35" s="96"/>
      <c r="D35" s="96"/>
      <c r="E35" s="96"/>
      <c r="F35" s="22">
        <f>F34*F33</f>
        <v>0</v>
      </c>
    </row>
    <row r="36" spans="1:6">
      <c r="A36" s="13" t="s">
        <v>80</v>
      </c>
      <c r="B36" s="96"/>
      <c r="C36" s="96"/>
      <c r="D36" s="96"/>
      <c r="E36" s="96"/>
      <c r="F36" s="23">
        <f>(F35+F23)/F22</f>
        <v>0.20190485195146268</v>
      </c>
    </row>
    <row r="37" spans="1:6">
      <c r="A37" s="24" t="s">
        <v>81</v>
      </c>
      <c r="B37" s="97" t="s">
        <v>3</v>
      </c>
      <c r="C37" s="97"/>
      <c r="D37" s="97"/>
      <c r="E37" s="97"/>
      <c r="F37" s="25">
        <v>0</v>
      </c>
    </row>
    <row r="38" spans="1:6">
      <c r="A38" s="24" t="s">
        <v>82</v>
      </c>
      <c r="B38" s="96"/>
      <c r="C38" s="96"/>
      <c r="D38" s="96"/>
      <c r="E38" s="96"/>
      <c r="F38" s="26"/>
    </row>
    <row r="39" spans="1:6">
      <c r="A39" s="24" t="s">
        <v>83</v>
      </c>
      <c r="B39" s="96"/>
      <c r="C39" s="96"/>
      <c r="D39" s="96"/>
      <c r="E39" s="96"/>
      <c r="F39" s="27" t="e">
        <f>F34/F37</f>
        <v>#DIV/0!</v>
      </c>
    </row>
    <row r="40" spans="1:6">
      <c r="A40" s="13" t="s">
        <v>84</v>
      </c>
      <c r="B40" s="96"/>
      <c r="C40" s="96"/>
      <c r="D40" s="96"/>
      <c r="E40" s="96"/>
      <c r="F40" s="27" t="e">
        <f>(F34+F38)/F37</f>
        <v>#DIV/0!</v>
      </c>
    </row>
    <row r="41" spans="1:6">
      <c r="A41" s="13" t="s">
        <v>85</v>
      </c>
      <c r="B41" s="96"/>
      <c r="C41" s="96"/>
      <c r="D41" s="96"/>
      <c r="E41" s="96"/>
      <c r="F41" s="27" t="e">
        <f>F40+F36</f>
        <v>#DIV/0!</v>
      </c>
    </row>
    <row r="42" spans="1:6" ht="15.4" customHeight="1">
      <c r="A42" s="88"/>
      <c r="B42" s="88"/>
      <c r="C42" s="88"/>
      <c r="D42" s="88"/>
      <c r="E42" s="88"/>
      <c r="F42" s="88"/>
    </row>
    <row r="43" spans="1:6">
      <c r="A43" s="88"/>
      <c r="B43" s="88"/>
      <c r="C43" s="88"/>
      <c r="D43" s="88"/>
      <c r="E43" s="88"/>
      <c r="F43" s="88"/>
    </row>
    <row r="44" spans="1:6" ht="15.4" customHeight="1">
      <c r="A44" s="88"/>
      <c r="B44" s="88"/>
      <c r="C44" s="88"/>
      <c r="D44" s="88"/>
      <c r="E44" s="88"/>
      <c r="F44" s="88"/>
    </row>
    <row r="45" spans="1:6">
      <c r="A45" s="88"/>
      <c r="B45" s="88"/>
      <c r="C45" s="88"/>
      <c r="D45" s="88"/>
      <c r="E45" s="88"/>
      <c r="F45" s="88"/>
    </row>
    <row r="46" spans="1:6">
      <c r="A46" s="88"/>
      <c r="B46" s="88"/>
      <c r="C46" s="88"/>
      <c r="D46" s="88"/>
      <c r="E46" s="88"/>
      <c r="F46" s="88"/>
    </row>
    <row r="47" spans="1:6">
      <c r="A47" s="88"/>
      <c r="B47" s="88"/>
      <c r="C47" s="88"/>
      <c r="D47" s="88"/>
      <c r="E47" s="88"/>
      <c r="F47" s="88"/>
    </row>
    <row r="48" spans="1:6">
      <c r="A48" s="88"/>
      <c r="B48" s="88"/>
      <c r="C48" s="88"/>
      <c r="D48" s="88"/>
      <c r="E48" s="88"/>
      <c r="F48" s="88"/>
    </row>
    <row r="49" spans="1:6" ht="15.4" customHeight="1">
      <c r="A49" s="88"/>
      <c r="B49" s="88"/>
      <c r="C49" s="88"/>
      <c r="D49" s="88"/>
      <c r="E49" s="88"/>
      <c r="F49" s="88"/>
    </row>
    <row r="50" spans="1:6">
      <c r="A50" s="88"/>
      <c r="B50" s="88"/>
      <c r="C50" s="88"/>
      <c r="D50" s="88"/>
      <c r="E50" s="88"/>
      <c r="F50" s="88"/>
    </row>
    <row r="51" spans="1:6">
      <c r="A51" s="92" t="s">
        <v>6</v>
      </c>
      <c r="B51" s="92"/>
      <c r="C51" s="92"/>
      <c r="D51" s="92"/>
      <c r="E51" s="92"/>
      <c r="F51" s="92"/>
    </row>
    <row r="52" spans="1:6">
      <c r="A52" s="88"/>
      <c r="B52" s="88"/>
      <c r="C52" s="88"/>
      <c r="D52" s="88"/>
      <c r="E52" s="88"/>
      <c r="F52" s="88"/>
    </row>
    <row r="53" spans="1:6">
      <c r="A53" s="88" t="s">
        <v>7</v>
      </c>
      <c r="B53" s="88"/>
      <c r="C53" s="88"/>
      <c r="D53" s="88"/>
      <c r="E53" s="88"/>
      <c r="F53" s="88"/>
    </row>
    <row r="54" spans="1:6">
      <c r="A54" s="88"/>
      <c r="B54" s="88"/>
      <c r="C54" s="88"/>
      <c r="D54" s="88"/>
      <c r="E54" s="88"/>
      <c r="F54" s="88"/>
    </row>
    <row r="55" spans="1:6" ht="15.4" customHeight="1">
      <c r="A55" s="88"/>
      <c r="B55" s="88"/>
      <c r="C55" s="88"/>
      <c r="D55" s="88"/>
      <c r="E55" s="88"/>
      <c r="F55" s="88"/>
    </row>
    <row r="56" spans="1:6">
      <c r="A56" s="88"/>
      <c r="B56" s="88"/>
      <c r="C56" s="88"/>
      <c r="D56" s="88"/>
      <c r="E56" s="88"/>
      <c r="F56" s="88"/>
    </row>
    <row r="57" spans="1:6">
      <c r="A57" s="88"/>
      <c r="B57" s="88"/>
      <c r="C57" s="88"/>
      <c r="D57" s="88"/>
      <c r="E57" s="88"/>
      <c r="F57" s="88"/>
    </row>
    <row r="58" spans="1:6">
      <c r="A58" s="92" t="s">
        <v>8</v>
      </c>
      <c r="B58" s="92"/>
      <c r="C58" s="92"/>
      <c r="D58" s="92"/>
      <c r="E58" s="92"/>
      <c r="F58" s="92"/>
    </row>
    <row r="59" spans="1:6" ht="15.4" customHeight="1">
      <c r="A59" s="88"/>
      <c r="B59" s="88"/>
      <c r="C59" s="88"/>
      <c r="D59" s="88"/>
      <c r="E59" s="88"/>
      <c r="F59" s="88"/>
    </row>
    <row r="60" spans="1:6" ht="26.85" customHeight="1">
      <c r="A60" s="88"/>
      <c r="B60" s="88"/>
      <c r="C60" s="88"/>
      <c r="D60" s="88"/>
      <c r="E60" s="88"/>
      <c r="F60" s="88"/>
    </row>
    <row r="61" spans="1:6" ht="15.4" customHeight="1">
      <c r="A61" s="88"/>
      <c r="B61" s="88"/>
      <c r="C61" s="88"/>
      <c r="D61" s="88"/>
      <c r="E61" s="88"/>
      <c r="F61" s="88"/>
    </row>
    <row r="62" spans="1:6" ht="15.4" customHeight="1">
      <c r="A62" s="88"/>
      <c r="B62" s="88"/>
      <c r="C62" s="88"/>
      <c r="D62" s="88"/>
      <c r="E62" s="88"/>
      <c r="F62" s="88"/>
    </row>
    <row r="63" spans="1:6">
      <c r="A63" s="88"/>
      <c r="B63" s="88"/>
      <c r="C63" s="88"/>
      <c r="D63" s="88"/>
      <c r="E63" s="88"/>
      <c r="F63" s="88"/>
    </row>
    <row r="64" spans="1:6" ht="16.350000000000001" customHeight="1">
      <c r="A64" s="92" t="s">
        <v>9</v>
      </c>
      <c r="B64" s="92"/>
      <c r="C64" s="92"/>
      <c r="D64" s="92"/>
      <c r="E64" s="92"/>
      <c r="F64" s="92"/>
    </row>
    <row r="65" spans="1:249" ht="16.350000000000001" customHeight="1">
      <c r="A65" s="32" t="s">
        <v>5</v>
      </c>
      <c r="B65" s="28" t="s">
        <v>10</v>
      </c>
      <c r="C65" s="28" t="s">
        <v>11</v>
      </c>
      <c r="D65" s="28" t="s">
        <v>12</v>
      </c>
      <c r="E65" s="28" t="s">
        <v>13</v>
      </c>
      <c r="F65" s="28" t="s">
        <v>14</v>
      </c>
    </row>
    <row r="66" spans="1:249" ht="16.350000000000001" customHeight="1">
      <c r="A66" s="30" t="str">
        <f>+A37</f>
        <v xml:space="preserve">Value based on Market valuation                </v>
      </c>
      <c r="B66" s="29"/>
      <c r="C66" s="29"/>
      <c r="D66" s="31" t="s">
        <v>15</v>
      </c>
      <c r="E66" s="29" t="s">
        <v>15</v>
      </c>
      <c r="F66" s="29"/>
    </row>
    <row r="67" spans="1:249" ht="16.350000000000001" customHeight="1">
      <c r="A67" s="30" t="s">
        <v>4</v>
      </c>
      <c r="B67" s="29"/>
      <c r="C67" s="29"/>
      <c r="D67" s="31" t="s">
        <v>15</v>
      </c>
      <c r="E67" s="29" t="s">
        <v>15</v>
      </c>
      <c r="F67" s="29"/>
    </row>
    <row r="68" spans="1:249" ht="16.350000000000001" customHeight="1">
      <c r="A68" s="92" t="s">
        <v>16</v>
      </c>
      <c r="B68" s="92"/>
      <c r="C68" s="92"/>
      <c r="D68" s="92"/>
      <c r="E68" s="92"/>
      <c r="F68" s="92"/>
    </row>
    <row r="69" spans="1:249" ht="16.350000000000001" customHeight="1">
      <c r="A69" s="32" t="s">
        <v>5</v>
      </c>
      <c r="B69" s="28" t="s">
        <v>17</v>
      </c>
      <c r="C69" s="28" t="s">
        <v>18</v>
      </c>
      <c r="D69" s="28" t="s">
        <v>19</v>
      </c>
      <c r="E69" s="93" t="s">
        <v>20</v>
      </c>
      <c r="F69" s="93"/>
    </row>
    <row r="70" spans="1:249" ht="16.350000000000001" customHeight="1">
      <c r="A70" s="30" t="str">
        <f>+A37</f>
        <v xml:space="preserve">Value based on Market valuation                </v>
      </c>
      <c r="B70" s="29" t="s">
        <v>15</v>
      </c>
      <c r="C70" s="29"/>
      <c r="D70" s="31" t="s">
        <v>15</v>
      </c>
      <c r="E70" s="94" t="s">
        <v>15</v>
      </c>
      <c r="F70" s="94"/>
    </row>
    <row r="71" spans="1:249" ht="16.350000000000001" customHeight="1">
      <c r="A71" s="30" t="s">
        <v>4</v>
      </c>
      <c r="B71" s="29" t="s">
        <v>15</v>
      </c>
      <c r="C71" s="29"/>
      <c r="D71" s="31" t="s">
        <v>15</v>
      </c>
      <c r="E71" s="94" t="s">
        <v>15</v>
      </c>
      <c r="F71" s="94"/>
    </row>
    <row r="72" spans="1:249" ht="16.350000000000001" customHeight="1">
      <c r="A72" s="95" t="s">
        <v>21</v>
      </c>
      <c r="B72" s="95"/>
      <c r="C72" s="95"/>
      <c r="D72" s="95" t="s">
        <v>22</v>
      </c>
      <c r="E72" s="95"/>
      <c r="F72" s="95"/>
    </row>
    <row r="73" spans="1:249" ht="16.350000000000001" customHeight="1">
      <c r="A73" s="88" t="s">
        <v>23</v>
      </c>
      <c r="B73" s="88"/>
      <c r="C73" s="88"/>
      <c r="D73" s="88"/>
      <c r="E73" s="88"/>
      <c r="F73" s="88"/>
    </row>
    <row r="74" spans="1:249" ht="16.350000000000001" customHeight="1">
      <c r="A74" s="88" t="s">
        <v>24</v>
      </c>
      <c r="B74" s="88"/>
      <c r="C74" s="88"/>
      <c r="D74" s="88"/>
      <c r="E74" s="88"/>
      <c r="F74" s="88"/>
    </row>
    <row r="75" spans="1:249" ht="26.85" customHeight="1">
      <c r="A75" s="88" t="s">
        <v>25</v>
      </c>
      <c r="B75" s="88"/>
      <c r="C75" s="88"/>
      <c r="D75" s="88"/>
      <c r="E75" s="88"/>
      <c r="F75" s="88"/>
    </row>
    <row r="76" spans="1:249" s="33" customFormat="1">
      <c r="A76" s="88" t="s">
        <v>26</v>
      </c>
      <c r="B76" s="88"/>
      <c r="C76" s="88"/>
      <c r="D76" s="88"/>
      <c r="E76" s="88"/>
      <c r="F76" s="8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ID76" s="34"/>
      <c r="IE76" s="34"/>
      <c r="IF76" s="34"/>
      <c r="IG76" s="2"/>
      <c r="IL76" s="3"/>
      <c r="IM76" s="3"/>
      <c r="IN76" s="4"/>
      <c r="IO76" s="4"/>
    </row>
    <row r="77" spans="1:249" s="33" customFormat="1">
      <c r="A77" s="88" t="s">
        <v>27</v>
      </c>
      <c r="B77" s="88"/>
      <c r="C77" s="88"/>
      <c r="D77" s="88"/>
      <c r="E77" s="88"/>
      <c r="F77" s="8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ID77" s="34"/>
      <c r="IE77" s="34"/>
      <c r="IF77" s="34"/>
      <c r="IG77" s="2"/>
      <c r="IL77" s="3"/>
      <c r="IM77" s="3"/>
      <c r="IN77" s="4"/>
      <c r="IO77" s="4"/>
    </row>
    <row r="78" spans="1:249" s="33" customFormat="1">
      <c r="A78" s="88" t="s">
        <v>28</v>
      </c>
      <c r="B78" s="88"/>
      <c r="C78" s="88"/>
      <c r="D78" s="88"/>
      <c r="E78" s="88"/>
      <c r="F78" s="88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ID78" s="34"/>
      <c r="IE78" s="34"/>
      <c r="IF78" s="34"/>
      <c r="IG78" s="2"/>
      <c r="IL78" s="3"/>
      <c r="IM78" s="3"/>
      <c r="IN78" s="4"/>
      <c r="IO78" s="4"/>
    </row>
    <row r="79" spans="1:249">
      <c r="A79" s="88" t="s">
        <v>29</v>
      </c>
      <c r="B79" s="88"/>
      <c r="C79" s="88"/>
      <c r="D79" s="88"/>
      <c r="E79" s="88"/>
      <c r="F79" s="88"/>
    </row>
    <row r="80" spans="1:249">
      <c r="A80" s="88" t="s">
        <v>30</v>
      </c>
      <c r="B80" s="88"/>
      <c r="C80" s="88"/>
      <c r="D80" s="88"/>
      <c r="E80" s="88"/>
      <c r="F80" s="88"/>
    </row>
    <row r="81" spans="1:6">
      <c r="A81" s="88" t="s">
        <v>31</v>
      </c>
      <c r="B81" s="88"/>
      <c r="C81" s="88"/>
      <c r="D81" s="88"/>
      <c r="E81" s="88"/>
      <c r="F81" s="88"/>
    </row>
    <row r="82" spans="1:6">
      <c r="A82" s="88" t="s">
        <v>32</v>
      </c>
      <c r="B82" s="88"/>
      <c r="C82" s="88"/>
      <c r="D82" s="88"/>
      <c r="E82" s="88"/>
      <c r="F82" s="88"/>
    </row>
    <row r="83" spans="1:6">
      <c r="A83" s="88" t="s">
        <v>33</v>
      </c>
      <c r="B83" s="88"/>
      <c r="C83" s="88"/>
      <c r="D83" s="88"/>
      <c r="E83" s="88"/>
      <c r="F83" s="88"/>
    </row>
    <row r="84" spans="1:6">
      <c r="A84" s="88" t="s">
        <v>34</v>
      </c>
      <c r="B84" s="88"/>
      <c r="C84" s="88"/>
      <c r="D84" s="89" t="s">
        <v>35</v>
      </c>
      <c r="E84" s="89"/>
      <c r="F84" s="89"/>
    </row>
    <row r="85" spans="1:6">
      <c r="A85" s="90" t="s">
        <v>36</v>
      </c>
      <c r="B85" s="90"/>
      <c r="C85" s="90"/>
      <c r="D85" s="90"/>
      <c r="E85" s="90"/>
      <c r="F85" s="90"/>
    </row>
    <row r="86" spans="1:6">
      <c r="A86" s="91"/>
      <c r="B86" s="91"/>
      <c r="C86" s="91"/>
      <c r="D86" s="91"/>
      <c r="E86" s="91"/>
      <c r="F86" s="91"/>
    </row>
    <row r="87" spans="1:6">
      <c r="A87" s="91"/>
      <c r="B87" s="91"/>
      <c r="C87" s="91"/>
      <c r="D87" s="91"/>
      <c r="E87" s="91"/>
      <c r="F87" s="91"/>
    </row>
    <row r="88" spans="1:6">
      <c r="A88" s="87"/>
      <c r="B88" s="87"/>
      <c r="C88" s="87"/>
      <c r="D88" s="87"/>
      <c r="E88" s="87"/>
      <c r="F88" s="87"/>
    </row>
  </sheetData>
  <sheetProtection selectLockedCells="1" selectUnlockedCells="1"/>
  <mergeCells count="79">
    <mergeCell ref="B41:E41"/>
    <mergeCell ref="B1:C1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A30:F30"/>
    <mergeCell ref="B31:E31"/>
    <mergeCell ref="B32:E32"/>
    <mergeCell ref="B33:E33"/>
    <mergeCell ref="B34:E34"/>
    <mergeCell ref="A44:F44"/>
    <mergeCell ref="A45:F45"/>
    <mergeCell ref="A46:F46"/>
    <mergeCell ref="A47:F47"/>
    <mergeCell ref="A48:F48"/>
    <mergeCell ref="B35:E35"/>
    <mergeCell ref="B36:E36"/>
    <mergeCell ref="B37:E37"/>
    <mergeCell ref="B38:E38"/>
    <mergeCell ref="B39:E39"/>
    <mergeCell ref="B40:E40"/>
    <mergeCell ref="A61:F61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49:F49"/>
    <mergeCell ref="A42:F42"/>
    <mergeCell ref="A43:F43"/>
    <mergeCell ref="A74:C74"/>
    <mergeCell ref="D74:F74"/>
    <mergeCell ref="A62:F62"/>
    <mergeCell ref="A63:F63"/>
    <mergeCell ref="A64:F64"/>
    <mergeCell ref="A68:F68"/>
    <mergeCell ref="E69:F69"/>
    <mergeCell ref="E70:F70"/>
    <mergeCell ref="E71:F71"/>
    <mergeCell ref="A72:C72"/>
    <mergeCell ref="D72:F72"/>
    <mergeCell ref="A73:C73"/>
    <mergeCell ref="D73:F73"/>
    <mergeCell ref="A75:C75"/>
    <mergeCell ref="D75:F75"/>
    <mergeCell ref="A76:C76"/>
    <mergeCell ref="D76:F76"/>
    <mergeCell ref="A77:C77"/>
    <mergeCell ref="D77:F77"/>
    <mergeCell ref="A78:C78"/>
    <mergeCell ref="D78:F78"/>
    <mergeCell ref="A79:C79"/>
    <mergeCell ref="D79:F79"/>
    <mergeCell ref="A80:C80"/>
    <mergeCell ref="D80:F80"/>
    <mergeCell ref="A88:F88"/>
    <mergeCell ref="A81:C81"/>
    <mergeCell ref="D81:F81"/>
    <mergeCell ref="A82:C82"/>
    <mergeCell ref="D82:F82"/>
    <mergeCell ref="A83:C83"/>
    <mergeCell ref="D83:F83"/>
    <mergeCell ref="A84:C84"/>
    <mergeCell ref="D84:F84"/>
    <mergeCell ref="A85:F85"/>
    <mergeCell ref="A86:F86"/>
    <mergeCell ref="A87:F87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6"/>
  <sheetViews>
    <sheetView topLeftCell="C1" zoomScale="136" zoomScaleNormal="136" workbookViewId="0">
      <selection activeCell="K2" sqref="K2"/>
    </sheetView>
  </sheetViews>
  <sheetFormatPr defaultColWidth="22.140625" defaultRowHeight="13.5"/>
  <cols>
    <col min="1" max="1" width="5.42578125" style="35" customWidth="1"/>
    <col min="2" max="2" width="23.140625" style="35" customWidth="1"/>
    <col min="3" max="3" width="12.28515625" style="35" customWidth="1"/>
    <col min="4" max="4" width="11.85546875" style="35" bestFit="1" customWidth="1"/>
    <col min="5" max="5" width="7.42578125" style="35" customWidth="1"/>
    <col min="6" max="6" width="10.28515625" style="35" bestFit="1" customWidth="1"/>
    <col min="7" max="7" width="10.140625" style="35" customWidth="1"/>
    <col min="8" max="9" width="8.7109375" style="35" customWidth="1"/>
    <col min="10" max="10" width="10.140625" style="35" customWidth="1"/>
    <col min="11" max="11" width="13.140625" style="35" customWidth="1"/>
    <col min="12" max="248" width="22.140625" style="35"/>
    <col min="249" max="16384" width="22.140625" style="4"/>
  </cols>
  <sheetData>
    <row r="1" spans="1:248" ht="27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94</v>
      </c>
      <c r="G1" s="36" t="s">
        <v>91</v>
      </c>
      <c r="H1" s="36" t="s">
        <v>92</v>
      </c>
      <c r="I1" s="36" t="s">
        <v>93</v>
      </c>
      <c r="J1" s="36" t="s">
        <v>42</v>
      </c>
      <c r="K1" s="36" t="s">
        <v>87</v>
      </c>
    </row>
    <row r="2" spans="1:248">
      <c r="A2" s="37">
        <v>1</v>
      </c>
      <c r="B2" s="38" t="s">
        <v>114</v>
      </c>
      <c r="C2" s="37">
        <v>16278585</v>
      </c>
      <c r="D2" s="37" t="s">
        <v>121</v>
      </c>
      <c r="E2" s="38" t="s">
        <v>122</v>
      </c>
      <c r="F2" s="38">
        <v>36200000</v>
      </c>
      <c r="G2" s="38">
        <v>156</v>
      </c>
      <c r="H2" s="38">
        <v>16</v>
      </c>
      <c r="I2" s="38">
        <f>156-16</f>
        <v>140</v>
      </c>
      <c r="J2" s="38">
        <v>399917</v>
      </c>
      <c r="K2" s="40" t="s">
        <v>128</v>
      </c>
    </row>
    <row r="3" spans="1:248">
      <c r="A3" s="37">
        <v>2</v>
      </c>
      <c r="B3" s="38" t="s">
        <v>115</v>
      </c>
      <c r="C3" s="37">
        <v>15365446</v>
      </c>
      <c r="D3" s="37" t="s">
        <v>121</v>
      </c>
      <c r="E3" s="38" t="s">
        <v>122</v>
      </c>
      <c r="F3" s="38">
        <v>23800000</v>
      </c>
      <c r="G3" s="69">
        <v>156</v>
      </c>
      <c r="H3" s="69">
        <v>15</v>
      </c>
      <c r="I3" s="69">
        <v>141</v>
      </c>
      <c r="J3" s="69">
        <v>263242</v>
      </c>
      <c r="K3" s="40" t="s">
        <v>123</v>
      </c>
    </row>
    <row r="4" spans="1:248">
      <c r="A4" s="37">
        <v>2</v>
      </c>
      <c r="B4" s="38" t="s">
        <v>115</v>
      </c>
      <c r="C4" s="37">
        <v>41037373</v>
      </c>
      <c r="D4" s="37" t="s">
        <v>124</v>
      </c>
      <c r="E4" s="38" t="s">
        <v>125</v>
      </c>
      <c r="F4" s="38">
        <v>1100000</v>
      </c>
      <c r="G4" s="69">
        <v>60</v>
      </c>
      <c r="H4" s="69">
        <v>41</v>
      </c>
      <c r="I4" s="69">
        <f>60-41</f>
        <v>19</v>
      </c>
      <c r="J4" s="69">
        <v>23000</v>
      </c>
      <c r="K4" s="40" t="s">
        <v>123</v>
      </c>
    </row>
    <row r="5" spans="1:248" ht="27">
      <c r="A5" s="37">
        <v>2</v>
      </c>
      <c r="B5" s="38" t="s">
        <v>115</v>
      </c>
      <c r="C5" s="37" t="s">
        <v>126</v>
      </c>
      <c r="D5" s="37" t="s">
        <v>127</v>
      </c>
      <c r="E5" s="38" t="s">
        <v>122</v>
      </c>
      <c r="F5" s="38">
        <v>1595900</v>
      </c>
      <c r="G5" s="69">
        <v>60</v>
      </c>
      <c r="H5" s="69">
        <v>18</v>
      </c>
      <c r="I5" s="69">
        <f>60-18</f>
        <v>42</v>
      </c>
      <c r="J5" s="69">
        <v>32830</v>
      </c>
      <c r="K5" s="40" t="s">
        <v>123</v>
      </c>
    </row>
    <row r="6" spans="1:248">
      <c r="A6" s="37">
        <v>2</v>
      </c>
      <c r="B6" s="38" t="s">
        <v>115</v>
      </c>
      <c r="C6" s="37"/>
      <c r="D6" s="37"/>
      <c r="E6" s="38"/>
      <c r="F6" s="38"/>
      <c r="G6" s="69"/>
      <c r="H6" s="69"/>
      <c r="I6" s="69"/>
      <c r="J6" s="69"/>
      <c r="K6" s="40" t="s">
        <v>113</v>
      </c>
    </row>
    <row r="7" spans="1:248">
      <c r="A7" s="37">
        <v>3</v>
      </c>
      <c r="B7" s="38"/>
      <c r="C7" s="37"/>
      <c r="D7" s="65"/>
      <c r="E7" s="38"/>
      <c r="F7" s="38"/>
      <c r="G7" s="69"/>
      <c r="H7" s="69"/>
      <c r="I7" s="69"/>
      <c r="J7" s="69"/>
      <c r="K7" s="40" t="s">
        <v>86</v>
      </c>
    </row>
    <row r="8" spans="1:248">
      <c r="A8" s="37">
        <v>4</v>
      </c>
      <c r="B8" s="38"/>
      <c r="C8" s="37"/>
      <c r="D8" s="65"/>
      <c r="E8" s="38"/>
      <c r="F8" s="38"/>
      <c r="G8" s="38"/>
      <c r="H8" s="38"/>
      <c r="I8" s="38"/>
      <c r="J8" s="38"/>
      <c r="K8" s="40" t="s">
        <v>86</v>
      </c>
      <c r="IN8" s="4"/>
    </row>
    <row r="9" spans="1:248">
      <c r="A9" s="37">
        <v>5</v>
      </c>
      <c r="B9" s="38"/>
      <c r="C9" s="37"/>
      <c r="D9" s="65"/>
      <c r="E9" s="38"/>
      <c r="F9" s="38"/>
      <c r="G9" s="38"/>
      <c r="H9" s="38"/>
      <c r="I9" s="38"/>
      <c r="J9" s="38"/>
      <c r="K9" s="40" t="s">
        <v>86</v>
      </c>
      <c r="IN9" s="4"/>
    </row>
    <row r="10" spans="1:248">
      <c r="A10" s="37">
        <v>6</v>
      </c>
      <c r="B10" s="39"/>
      <c r="C10" s="37"/>
      <c r="D10" s="40"/>
      <c r="E10" s="40"/>
      <c r="F10" s="40"/>
      <c r="G10" s="41"/>
      <c r="H10" s="41"/>
      <c r="I10" s="41"/>
      <c r="J10" s="41"/>
      <c r="K10" s="40" t="s">
        <v>86</v>
      </c>
    </row>
    <row r="11" spans="1:248">
      <c r="A11" s="37">
        <v>7</v>
      </c>
      <c r="B11" s="39"/>
      <c r="C11" s="37"/>
      <c r="D11" s="40"/>
      <c r="E11" s="40"/>
      <c r="F11" s="40"/>
      <c r="G11" s="41"/>
      <c r="H11" s="41"/>
      <c r="I11" s="41"/>
      <c r="J11" s="41"/>
      <c r="K11" s="40" t="s">
        <v>86</v>
      </c>
    </row>
    <row r="12" spans="1:248">
      <c r="A12" s="37">
        <v>8</v>
      </c>
      <c r="B12" s="39"/>
      <c r="C12" s="37"/>
      <c r="D12" s="40"/>
      <c r="E12" s="40"/>
      <c r="F12" s="40"/>
      <c r="G12" s="41"/>
      <c r="H12" s="41"/>
      <c r="I12" s="41"/>
      <c r="J12" s="41"/>
      <c r="K12" s="40" t="s">
        <v>86</v>
      </c>
    </row>
    <row r="13" spans="1:248">
      <c r="A13" s="37">
        <v>9</v>
      </c>
      <c r="B13" s="39"/>
      <c r="C13" s="37"/>
      <c r="D13" s="40"/>
      <c r="E13" s="40"/>
      <c r="F13" s="40"/>
      <c r="G13" s="41"/>
      <c r="H13" s="41"/>
      <c r="I13" s="41"/>
      <c r="J13" s="41"/>
      <c r="K13" s="40" t="s">
        <v>86</v>
      </c>
    </row>
    <row r="14" spans="1:248">
      <c r="A14" s="37">
        <v>10</v>
      </c>
      <c r="B14" s="39"/>
      <c r="C14" s="37"/>
      <c r="D14" s="40"/>
      <c r="E14" s="40"/>
      <c r="F14" s="40"/>
      <c r="G14" s="41"/>
      <c r="H14" s="41"/>
      <c r="I14" s="41"/>
      <c r="J14" s="41"/>
      <c r="K14" s="38" t="s">
        <v>86</v>
      </c>
    </row>
    <row r="15" spans="1:248">
      <c r="A15" s="37">
        <v>11</v>
      </c>
      <c r="B15" s="39"/>
      <c r="C15" s="37"/>
      <c r="D15" s="40"/>
      <c r="E15" s="40"/>
      <c r="F15" s="40"/>
      <c r="G15" s="41"/>
      <c r="H15" s="41"/>
      <c r="I15" s="41"/>
      <c r="J15" s="41"/>
      <c r="K15" s="38" t="s">
        <v>86</v>
      </c>
    </row>
    <row r="16" spans="1:248">
      <c r="A16" s="42"/>
      <c r="B16" s="37"/>
      <c r="C16" s="37"/>
      <c r="D16" s="37"/>
      <c r="E16" s="37"/>
      <c r="F16" s="37"/>
      <c r="G16" s="37"/>
      <c r="H16" s="37"/>
      <c r="I16" s="37"/>
      <c r="J16" s="37"/>
      <c r="K16" s="43">
        <f>SUMIF(K2:K15,"Y",J2:J15)</f>
        <v>319072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4"/>
      <c r="E3" s="115"/>
      <c r="F3" s="70"/>
      <c r="G3" s="70"/>
      <c r="H3" s="70"/>
      <c r="I3" s="70"/>
      <c r="J3" s="71"/>
      <c r="K3" s="70"/>
      <c r="L3" s="72"/>
      <c r="M3" s="116"/>
      <c r="N3" s="117"/>
      <c r="O3" s="118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5">
      <c r="B5" s="76"/>
      <c r="C5" s="77" t="s">
        <v>95</v>
      </c>
      <c r="D5" s="77" t="s">
        <v>96</v>
      </c>
      <c r="E5" s="77" t="s">
        <v>97</v>
      </c>
      <c r="F5" s="77" t="s">
        <v>98</v>
      </c>
      <c r="G5" s="77" t="s">
        <v>99</v>
      </c>
      <c r="H5" s="77" t="s">
        <v>100</v>
      </c>
      <c r="I5" s="78"/>
      <c r="J5" s="71"/>
      <c r="K5" s="76"/>
      <c r="L5" s="77" t="s">
        <v>95</v>
      </c>
      <c r="M5" s="77" t="s">
        <v>96</v>
      </c>
      <c r="N5" s="77" t="s">
        <v>97</v>
      </c>
      <c r="O5" s="77" t="s">
        <v>98</v>
      </c>
      <c r="P5" s="77" t="s">
        <v>99</v>
      </c>
      <c r="Q5" s="77" t="s">
        <v>100</v>
      </c>
      <c r="R5" s="78"/>
    </row>
    <row r="6" spans="2:18" ht="15">
      <c r="B6" s="77" t="s">
        <v>101</v>
      </c>
      <c r="C6" s="79"/>
      <c r="D6" s="79"/>
      <c r="E6" s="78"/>
      <c r="F6" s="79"/>
      <c r="G6" s="79"/>
      <c r="H6" s="79"/>
      <c r="I6" s="78"/>
      <c r="J6" s="71"/>
      <c r="K6" s="77" t="s">
        <v>101</v>
      </c>
      <c r="L6" s="79"/>
      <c r="M6" s="78"/>
      <c r="N6" s="79"/>
      <c r="O6" s="79"/>
      <c r="P6" s="79"/>
      <c r="Q6" s="79"/>
      <c r="R6" s="78"/>
    </row>
    <row r="7" spans="2:18" ht="15">
      <c r="B7" s="77" t="s">
        <v>102</v>
      </c>
      <c r="C7" s="79"/>
      <c r="D7" s="79"/>
      <c r="E7" s="79"/>
      <c r="F7" s="79"/>
      <c r="G7" s="79"/>
      <c r="H7" s="79"/>
      <c r="I7" s="78"/>
      <c r="J7" s="71"/>
      <c r="K7" s="77" t="s">
        <v>102</v>
      </c>
      <c r="L7" s="79"/>
      <c r="M7" s="79"/>
      <c r="N7" s="79"/>
      <c r="O7" s="79"/>
      <c r="P7" s="78"/>
      <c r="Q7" s="78"/>
      <c r="R7" s="78"/>
    </row>
    <row r="8" spans="2:18" ht="15">
      <c r="B8" s="77" t="s">
        <v>103</v>
      </c>
      <c r="C8" s="79"/>
      <c r="D8" s="79"/>
      <c r="E8" s="79"/>
      <c r="F8" s="79"/>
      <c r="G8" s="79"/>
      <c r="H8" s="78"/>
      <c r="I8" s="78"/>
      <c r="J8" s="71"/>
      <c r="K8" s="80" t="s">
        <v>103</v>
      </c>
      <c r="L8" s="79"/>
      <c r="M8" s="79"/>
      <c r="N8" s="79"/>
      <c r="O8" s="79"/>
      <c r="P8" s="78"/>
      <c r="Q8" s="78"/>
      <c r="R8" s="78"/>
    </row>
    <row r="9" spans="2:18" ht="15">
      <c r="B9" s="77" t="s">
        <v>104</v>
      </c>
      <c r="C9" s="79"/>
      <c r="D9" s="79"/>
      <c r="E9" s="78"/>
      <c r="F9" s="79"/>
      <c r="G9" s="79"/>
      <c r="H9" s="79"/>
      <c r="I9" s="78"/>
      <c r="J9" s="71"/>
      <c r="K9" s="80" t="s">
        <v>104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5">
      <c r="B11" s="84" t="s">
        <v>105</v>
      </c>
      <c r="C11" s="78"/>
      <c r="D11" s="78"/>
      <c r="E11" s="78"/>
      <c r="F11" s="78"/>
      <c r="G11" s="78"/>
      <c r="H11" s="78"/>
      <c r="I11" s="85"/>
      <c r="J11" s="83"/>
      <c r="K11" s="84" t="s">
        <v>105</v>
      </c>
      <c r="L11" s="78"/>
      <c r="M11" s="78"/>
      <c r="N11" s="78"/>
      <c r="O11" s="78"/>
      <c r="P11" s="78"/>
      <c r="Q11" s="78"/>
      <c r="R11" s="82"/>
    </row>
    <row r="12" spans="2:18" ht="15">
      <c r="B12" s="70"/>
      <c r="C12" s="70"/>
      <c r="D12" s="70"/>
      <c r="E12" s="70"/>
      <c r="F12" s="110" t="s">
        <v>106</v>
      </c>
      <c r="G12" s="111"/>
      <c r="H12" s="112"/>
      <c r="I12" s="86"/>
      <c r="J12" s="83"/>
      <c r="K12" s="70"/>
      <c r="L12" s="70"/>
      <c r="M12" s="70"/>
      <c r="N12" s="70"/>
      <c r="O12" s="113" t="s">
        <v>106</v>
      </c>
      <c r="P12" s="113"/>
      <c r="Q12" s="113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19" t="s">
        <v>43</v>
      </c>
      <c r="B1" s="119"/>
      <c r="C1" s="45"/>
    </row>
    <row r="2" spans="1:6" ht="14.25" customHeight="1">
      <c r="A2" s="119" t="s">
        <v>44</v>
      </c>
      <c r="B2" s="119"/>
      <c r="C2" s="45"/>
    </row>
    <row r="5" spans="1:6" ht="30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2.75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2019-12-09T07:16:01Z</dcterms:modified>
</cp:coreProperties>
</file>