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Sheelu\"/>
    </mc:Choice>
  </mc:AlternateContent>
  <bookViews>
    <workbookView xWindow="0" yWindow="0" windowWidth="20490" windowHeight="7755" activeTab="1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G24" i="1" l="1"/>
  <c r="K6" i="2"/>
  <c r="E19" i="1"/>
  <c r="E20" i="1"/>
  <c r="E21" i="1"/>
  <c r="E18" i="1"/>
  <c r="E13" i="1"/>
  <c r="E14" i="1"/>
  <c r="E15" i="1"/>
  <c r="E16" i="1"/>
  <c r="E12" i="1"/>
  <c r="E7" i="1"/>
  <c r="E8" i="1"/>
  <c r="E9" i="1"/>
  <c r="E10" i="1"/>
  <c r="E6" i="1"/>
  <c r="E3" i="1"/>
  <c r="G8" i="1"/>
  <c r="G29" i="1"/>
  <c r="J6" i="2"/>
  <c r="G14" i="1"/>
  <c r="G26" i="1" l="1"/>
  <c r="G21" i="1"/>
  <c r="G20" i="1"/>
  <c r="G19" i="1"/>
  <c r="G18" i="1"/>
  <c r="G16" i="1"/>
  <c r="G15" i="1"/>
  <c r="G13" i="1"/>
  <c r="G12" i="1"/>
  <c r="G10" i="1"/>
  <c r="G9" i="1"/>
  <c r="G7" i="1"/>
  <c r="G6" i="1"/>
  <c r="G22" i="1" l="1"/>
  <c r="G23" i="1" s="1"/>
  <c r="G30" i="1" s="1"/>
  <c r="E4" i="1" l="1"/>
  <c r="G4" i="1" s="1"/>
  <c r="G3" i="1"/>
  <c r="F6" i="5"/>
  <c r="F7" i="5"/>
  <c r="F8" i="5"/>
  <c r="F9" i="5"/>
  <c r="F10" i="5"/>
  <c r="F11" i="5"/>
  <c r="F12" i="5"/>
  <c r="E13" i="5"/>
  <c r="F13" i="5" l="1"/>
</calcChain>
</file>

<file path=xl/sharedStrings.xml><?xml version="1.0" encoding="utf-8"?>
<sst xmlns="http://schemas.openxmlformats.org/spreadsheetml/2006/main" count="106" uniqueCount="68">
  <si>
    <t>Eligibility</t>
  </si>
  <si>
    <t>Sr. No.</t>
  </si>
  <si>
    <t>LAN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</si>
  <si>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</si>
  <si>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</si>
  <si>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</si>
  <si>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</si>
  <si>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</si>
  <si>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</si>
  <si>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</si>
  <si>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</si>
  <si>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Property Address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</si>
  <si>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</si>
  <si>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</si>
  <si>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</si>
  <si>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</si>
  <si>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</si>
  <si>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</si>
  <si>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</si>
  <si>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</si>
  <si>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</si>
  <si>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</si>
  <si>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</si>
  <si>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</si>
  <si>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</si>
  <si>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</si>
  <si>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</si>
  <si>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</si>
  <si>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</si>
  <si>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</si>
  <si>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</si>
  <si>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</si>
  <si>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</si>
  <si>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</si>
  <si>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</si>
  <si>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</si>
  <si>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</si>
  <si>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</si>
  <si>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</si>
  <si>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</si>
  <si>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</si>
  <si>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</si>
  <si>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</si>
  <si>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</si>
  <si>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</si>
  <si>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</si>
  <si>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</si>
  <si>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</si>
  <si>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2018-19</t>
  </si>
  <si>
    <t>2017-18</t>
  </si>
  <si>
    <t>Income from Other Sources</t>
  </si>
  <si>
    <t>Net Profit</t>
  </si>
  <si>
    <t>Income from Business/Profession</t>
  </si>
  <si>
    <t>Less: Taxes Paid</t>
  </si>
  <si>
    <t>Income from salary</t>
  </si>
  <si>
    <t>Income from house property</t>
  </si>
  <si>
    <t>Mind Plus Healthcare pvt ltd</t>
  </si>
  <si>
    <t>Kunal Kala</t>
  </si>
  <si>
    <t>Dr.Anirudh Kumar Kala</t>
  </si>
  <si>
    <t>Ravinder Kala</t>
  </si>
  <si>
    <t>LALUD00037389365</t>
  </si>
  <si>
    <t>Mind Plus Healthcare Pvt Ltd</t>
  </si>
  <si>
    <t>AL</t>
  </si>
  <si>
    <t>N</t>
  </si>
  <si>
    <t>IDFC</t>
  </si>
  <si>
    <t>Hdfc bank</t>
  </si>
  <si>
    <t>icici bank</t>
  </si>
  <si>
    <t>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</si>
</sst>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mmm\ d&quot;, &quot;yy"/>
  </numFmts>
  <fonts count="13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color indexed="8"/>
      <name val="Cambria"/>
      <family val="1"/>
      <scheme val="major"/>
    </font>
    <font>
      <sz val="9"/>
      <name val="Cambria"/>
      <family val="1"/>
      <scheme val="major"/>
    </font>
    <font>
      <sz val="9"/>
      <color rgb="FFFF0000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7">
    <xf numFmtId="0" fontId="0" fillId="0" borderId="0" xfId="0"/>
    <xf numFmtId="0" fontId="3" fillId="5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6" borderId="1" xfId="0" applyFont="1" applyFill="1" applyBorder="1" applyAlignment="1" applyProtection="1">
      <alignment vertical="top" wrapText="1"/>
      <protection hidden="1"/>
    </xf>
    <xf numFmtId="0" fontId="3" fillId="6" borderId="1" xfId="0" applyFont="1" applyFill="1" applyBorder="1" applyAlignment="1" applyProtection="1">
      <alignment vertical="top" wrapText="1"/>
      <protection hidden="1"/>
    </xf>
    <xf numFmtId="0" fontId="3" fillId="6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6" borderId="1" xfId="2" applyNumberFormat="1" applyFont="1" applyFill="1" applyBorder="1" applyAlignment="1" applyProtection="1">
      <alignment horizontal="left" vertical="top" wrapText="1"/>
      <protection hidden="1"/>
    </xf>
    <xf numFmtId="165" fontId="8" fillId="4" borderId="1" xfId="1" applyNumberFormat="1" applyFont="1" applyFill="1" applyBorder="1" applyAlignment="1" applyProtection="1">
      <alignment horizontal="left" vertical="center" wrapText="1"/>
    </xf>
    <xf numFmtId="165" fontId="8" fillId="2" borderId="1" xfId="1" applyNumberFormat="1" applyFont="1" applyFill="1" applyBorder="1" applyAlignment="1" applyProtection="1">
      <alignment horizontal="left" vertical="center" wrapText="1"/>
    </xf>
    <xf numFmtId="165" fontId="8" fillId="0" borderId="1" xfId="1" applyNumberFormat="1" applyFont="1" applyFill="1" applyBorder="1" applyAlignment="1" applyProtection="1">
      <alignment horizontal="left" vertical="center" wrapText="1"/>
    </xf>
    <xf numFmtId="0" fontId="3" fillId="5" borderId="1" xfId="0" applyFont="1" applyFill="1" applyBorder="1" applyAlignment="1" applyProtection="1">
      <alignment horizontal="center" vertical="top" wrapText="1"/>
      <protection hidden="1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165" fontId="8" fillId="3" borderId="1" xfId="1" applyNumberFormat="1" applyFont="1" applyFill="1" applyBorder="1" applyAlignment="1" applyProtection="1">
      <alignment horizontal="left" vertical="center" wrapText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9" fontId="8" fillId="4" borderId="1" xfId="1" applyNumberFormat="1" applyFont="1" applyFill="1" applyBorder="1" applyAlignment="1" applyProtection="1">
      <alignment horizontal="left" vertical="center" wrapText="1"/>
    </xf>
    <xf numFmtId="166" fontId="8" fillId="2" borderId="1" xfId="1" applyNumberFormat="1" applyFont="1" applyFill="1" applyBorder="1" applyAlignment="1" applyProtection="1">
      <alignment horizontal="left" vertical="center"/>
    </xf>
    <xf numFmtId="166" fontId="8" fillId="0" borderId="1" xfId="1" applyNumberFormat="1" applyFont="1" applyFill="1" applyBorder="1" applyAlignment="1" applyProtection="1">
      <alignment horizontal="left" vertical="center"/>
    </xf>
    <xf numFmtId="165" fontId="8" fillId="2" borderId="1" xfId="1" applyNumberFormat="1" applyFont="1" applyFill="1" applyBorder="1" applyAlignment="1" applyProtection="1">
      <alignment horizontal="left" vertical="center"/>
    </xf>
    <xf numFmtId="9" fontId="8" fillId="2" borderId="1" xfId="1" applyNumberFormat="1" applyFont="1" applyFill="1" applyBorder="1" applyAlignment="1" applyProtection="1">
      <alignment horizontal="left" vertical="center"/>
    </xf>
    <xf numFmtId="164" fontId="8" fillId="4" borderId="1" xfId="1" applyFont="1" applyFill="1" applyBorder="1" applyAlignment="1" applyProtection="1">
      <alignment horizontal="left" vertical="center" wrapText="1"/>
    </xf>
    <xf numFmtId="0" fontId="8" fillId="4" borderId="2" xfId="0" applyNumberFormat="1" applyFont="1" applyFill="1" applyBorder="1" applyAlignment="1">
      <alignment horizontal="left" vertical="center"/>
    </xf>
    <xf numFmtId="0" fontId="8" fillId="4" borderId="3" xfId="0" applyNumberFormat="1" applyFont="1" applyFill="1" applyBorder="1" applyAlignment="1">
      <alignment horizontal="left" vertical="center"/>
    </xf>
    <xf numFmtId="0" fontId="8" fillId="4" borderId="4" xfId="0" applyNumberFormat="1" applyFont="1" applyFill="1" applyBorder="1" applyAlignment="1">
      <alignment horizontal="left" vertical="center"/>
    </xf>
    <xf numFmtId="167" fontId="8" fillId="4" borderId="1" xfId="1" applyNumberFormat="1" applyFont="1" applyFill="1" applyBorder="1" applyAlignment="1" applyProtection="1">
      <alignment horizontal="left" vertical="center"/>
    </xf>
    <xf numFmtId="0" fontId="8" fillId="0" borderId="2" xfId="0" applyNumberFormat="1" applyFont="1" applyFill="1" applyBorder="1" applyAlignment="1">
      <alignment horizontal="left" vertical="center"/>
    </xf>
    <xf numFmtId="0" fontId="8" fillId="0" borderId="3" xfId="0" applyNumberFormat="1" applyFont="1" applyFill="1" applyBorder="1" applyAlignment="1">
      <alignment horizontal="left" vertical="center"/>
    </xf>
    <xf numFmtId="0" fontId="8" fillId="0" borderId="4" xfId="0" applyNumberFormat="1" applyFont="1" applyFill="1" applyBorder="1" applyAlignment="1">
      <alignment horizontal="left" vertical="center"/>
    </xf>
    <xf numFmtId="165" fontId="8" fillId="0" borderId="2" xfId="1" applyNumberFormat="1" applyFont="1" applyFill="1" applyBorder="1" applyAlignment="1" applyProtection="1">
      <alignment horizontal="left" vertical="center"/>
    </xf>
    <xf numFmtId="165" fontId="8" fillId="0" borderId="3" xfId="1" applyNumberFormat="1" applyFont="1" applyFill="1" applyBorder="1" applyAlignment="1" applyProtection="1">
      <alignment horizontal="left" vertical="center"/>
    </xf>
    <xf numFmtId="165" fontId="8" fillId="0" borderId="4" xfId="1" applyNumberFormat="1" applyFont="1" applyFill="1" applyBorder="1" applyAlignment="1" applyProtection="1">
      <alignment horizontal="left" vertical="center"/>
    </xf>
    <xf numFmtId="10" fontId="8" fillId="0" borderId="1" xfId="1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>
      <alignment horizontal="left" vertical="center"/>
    </xf>
    <xf numFmtId="165" fontId="8" fillId="4" borderId="1" xfId="1" applyNumberFormat="1" applyFont="1" applyFill="1" applyBorder="1" applyAlignment="1" applyProtection="1">
      <alignment horizontal="left" vertical="center"/>
    </xf>
    <xf numFmtId="165" fontId="8" fillId="0" borderId="1" xfId="1" applyNumberFormat="1" applyFont="1" applyFill="1" applyBorder="1" applyAlignment="1" applyProtection="1">
      <alignment horizontal="left" vertical="center"/>
    </xf>
    <xf numFmtId="2" fontId="8" fillId="4" borderId="1" xfId="4" applyNumberFormat="1" applyFont="1" applyFill="1" applyBorder="1" applyAlignment="1" applyProtection="1">
      <alignment horizontal="left" vertical="center"/>
    </xf>
    <xf numFmtId="164" fontId="8" fillId="4" borderId="1" xfId="4" applyNumberFormat="1" applyFont="1" applyFill="1" applyBorder="1" applyAlignment="1" applyProtection="1">
      <alignment horizontal="left" vertical="center"/>
    </xf>
    <xf numFmtId="0" fontId="9" fillId="7" borderId="0" xfId="0" applyFont="1" applyFill="1" applyBorder="1" applyAlignment="1">
      <alignment horizontal="center"/>
    </xf>
    <xf numFmtId="0" fontId="9" fillId="7" borderId="0" xfId="0" applyFont="1" applyFill="1"/>
    <xf numFmtId="1" fontId="10" fillId="0" borderId="1" xfId="0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1" fillId="0" borderId="0" xfId="0" applyFont="1"/>
    <xf numFmtId="168" fontId="11" fillId="0" borderId="0" xfId="0" applyNumberFormat="1" applyFont="1" applyBorder="1" applyAlignment="1">
      <alignment horizont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left" vertical="center" wrapText="1"/>
    </xf>
    <xf numFmtId="1" fontId="12" fillId="0" borderId="1" xfId="0" applyNumberFormat="1" applyFont="1" applyBorder="1" applyAlignment="1">
      <alignment horizontal="center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M30"/>
  <sheetViews>
    <sheetView zoomScale="130" zoomScaleNormal="130" workbookViewId="0">
      <selection activeCell="B17" sqref="B17"/>
    </sheetView>
  </sheetViews>
  <sheetFormatPr defaultColWidth="31.28515625" defaultRowHeight="12.75"/>
  <cols>
    <col min="1" max="1" width="30.5703125" style="26" customWidth="1"/>
    <col min="2" max="2" width="12.28515625" style="26" customWidth="1"/>
    <col min="3" max="4" width="12" style="26" customWidth="1"/>
    <col min="5" max="5" width="14.28515625" style="26" customWidth="1"/>
    <col min="6" max="6" width="13" style="26" customWidth="1"/>
    <col min="7" max="7" width="15.7109375" style="26" customWidth="1"/>
    <col min="8" max="8" width="14.7109375" style="26" customWidth="1"/>
    <col min="9" max="9" width="11.85546875" style="26" customWidth="1"/>
    <col min="10" max="10" width="14.5703125" style="26" customWidth="1"/>
    <col min="11" max="12" width="13.140625" style="26" customWidth="1"/>
    <col min="13" max="13" width="13.7109375" style="26" customWidth="1"/>
    <col min="14" max="14" width="14.140625" style="26" customWidth="1"/>
    <col min="15" max="15" width="11.85546875" style="26" customWidth="1"/>
    <col min="16" max="16" width="12" style="26" customWidth="1"/>
    <col min="17" max="17" width="11" style="26" customWidth="1"/>
    <col min="18" max="18" width="11.5703125" style="26" customWidth="1"/>
    <col min="19" max="19" width="12" style="26" customWidth="1"/>
    <col min="20" max="237" width="31.28515625" style="26"/>
    <col min="238" max="245" width="31.28515625" style="27"/>
    <col min="246" max="247" width="31.28515625" style="28"/>
    <col min="248" max="16384" width="31.28515625" style="29"/>
  </cols>
  <sheetData>
    <row r="1" spans="1:7" ht="35.25" customHeight="1">
      <c r="A1" s="24" t="s">
        <v>56</v>
      </c>
      <c r="B1" s="25"/>
      <c r="C1" s="25"/>
      <c r="D1" s="24"/>
      <c r="E1" s="24"/>
      <c r="F1" s="24"/>
      <c r="G1" s="24"/>
    </row>
    <row r="2" spans="1:7">
      <c r="A2" s="20" t="s">
        <v>56</v>
      </c>
      <c r="B2" s="20" t="s">
        <v>47</v>
      </c>
      <c r="C2" s="20" t="s">
        <v>48</v>
      </c>
      <c r="D2" s="20" t="s">
        <v>49</v>
      </c>
      <c r="E2" s="20" t="s">
        <v>34</v>
      </c>
      <c r="F2" s="30" t="s">
        <v>0</v>
      </c>
      <c r="G2" s="20" t="s">
        <v>35</v>
      </c>
    </row>
    <row r="3" spans="1:7">
      <c r="A3" s="21" t="s">
        <v>51</v>
      </c>
      <c r="B3" s="31">
        <v>-4558479</v>
      </c>
      <c r="C3" s="32">
        <v>-4486357</v>
      </c>
      <c r="D3" s="32">
        <v>-7855301.5800000001</v>
      </c>
      <c r="E3" s="33">
        <f>AVERAGE(B3:D3)</f>
        <v>-5633379.1933333324</v>
      </c>
      <c r="F3" s="34">
        <v>1</v>
      </c>
      <c r="G3" s="33">
        <f>F3*E3</f>
        <v>-5633379.1933333324</v>
      </c>
    </row>
    <row r="4" spans="1:7">
      <c r="A4" s="21" t="s">
        <v>36</v>
      </c>
      <c r="B4" s="31">
        <v>0</v>
      </c>
      <c r="C4" s="31">
        <v>0</v>
      </c>
      <c r="D4" s="31">
        <v>0</v>
      </c>
      <c r="E4" s="33">
        <f t="shared" ref="E4" si="0">AVERAGE(B4:C4)</f>
        <v>0</v>
      </c>
      <c r="F4" s="34">
        <v>1</v>
      </c>
      <c r="G4" s="33">
        <f t="shared" ref="G4" si="1">F4*E4</f>
        <v>0</v>
      </c>
    </row>
    <row r="5" spans="1:7">
      <c r="A5" s="20" t="s">
        <v>57</v>
      </c>
      <c r="B5" s="20" t="s">
        <v>47</v>
      </c>
      <c r="C5" s="20" t="s">
        <v>48</v>
      </c>
      <c r="D5" s="20" t="s">
        <v>49</v>
      </c>
      <c r="E5" s="20" t="s">
        <v>34</v>
      </c>
      <c r="F5" s="30" t="s">
        <v>0</v>
      </c>
      <c r="G5" s="20" t="s">
        <v>35</v>
      </c>
    </row>
    <row r="6" spans="1:7">
      <c r="A6" s="21" t="s">
        <v>54</v>
      </c>
      <c r="B6" s="31">
        <v>2299600</v>
      </c>
      <c r="C6" s="32">
        <v>2439600</v>
      </c>
      <c r="D6" s="32">
        <v>2300000</v>
      </c>
      <c r="E6" s="33">
        <f>AVERAGE(B6:D6)</f>
        <v>2346400</v>
      </c>
      <c r="F6" s="34">
        <v>1</v>
      </c>
      <c r="G6" s="33">
        <f t="shared" ref="G6:G10" si="2">F6*E6</f>
        <v>2346400</v>
      </c>
    </row>
    <row r="7" spans="1:7" ht="14.25" customHeight="1">
      <c r="A7" s="21" t="s">
        <v>50</v>
      </c>
      <c r="B7" s="31">
        <v>10059</v>
      </c>
      <c r="C7" s="32">
        <v>5345</v>
      </c>
      <c r="D7" s="32">
        <v>0</v>
      </c>
      <c r="E7" s="33">
        <f t="shared" ref="E7:E10" si="3">AVERAGE(B7:D7)</f>
        <v>5134.666666666667</v>
      </c>
      <c r="F7" s="34">
        <v>0.5</v>
      </c>
      <c r="G7" s="33">
        <f t="shared" si="2"/>
        <v>2567.3333333333335</v>
      </c>
    </row>
    <row r="8" spans="1:7" ht="14.25" customHeight="1">
      <c r="A8" s="21" t="s">
        <v>55</v>
      </c>
      <c r="B8" s="31">
        <v>0</v>
      </c>
      <c r="C8" s="32">
        <v>0</v>
      </c>
      <c r="D8" s="32">
        <v>141319</v>
      </c>
      <c r="E8" s="33">
        <f t="shared" si="3"/>
        <v>47106.333333333336</v>
      </c>
      <c r="F8" s="34">
        <v>0.5</v>
      </c>
      <c r="G8" s="33">
        <f t="shared" ref="G8" si="4">F8*E8</f>
        <v>23553.166666666668</v>
      </c>
    </row>
    <row r="9" spans="1:7">
      <c r="A9" s="21" t="s">
        <v>52</v>
      </c>
      <c r="B9" s="26">
        <v>75000</v>
      </c>
      <c r="C9" s="31">
        <v>275000</v>
      </c>
      <c r="D9" s="31">
        <v>9000</v>
      </c>
      <c r="E9" s="33">
        <f t="shared" si="3"/>
        <v>119666.66666666667</v>
      </c>
      <c r="F9" s="34">
        <v>0.5</v>
      </c>
      <c r="G9" s="33">
        <f t="shared" si="2"/>
        <v>59833.333333333336</v>
      </c>
    </row>
    <row r="10" spans="1:7">
      <c r="A10" s="21" t="s">
        <v>53</v>
      </c>
      <c r="B10" s="31">
        <v>-492177</v>
      </c>
      <c r="C10" s="31">
        <v>-595235</v>
      </c>
      <c r="D10" s="31">
        <v>-564502</v>
      </c>
      <c r="E10" s="33">
        <f t="shared" si="3"/>
        <v>-550638</v>
      </c>
      <c r="F10" s="34">
        <v>1</v>
      </c>
      <c r="G10" s="33">
        <f t="shared" si="2"/>
        <v>-550638</v>
      </c>
    </row>
    <row r="11" spans="1:7">
      <c r="A11" s="20" t="s">
        <v>58</v>
      </c>
      <c r="B11" s="20" t="s">
        <v>47</v>
      </c>
      <c r="C11" s="20" t="s">
        <v>48</v>
      </c>
      <c r="D11" s="20" t="s">
        <v>49</v>
      </c>
      <c r="E11" s="20" t="s">
        <v>34</v>
      </c>
      <c r="F11" s="30" t="s">
        <v>0</v>
      </c>
      <c r="G11" s="20" t="s">
        <v>35</v>
      </c>
    </row>
    <row r="12" spans="1:7">
      <c r="A12" s="21" t="s">
        <v>54</v>
      </c>
      <c r="B12" s="31">
        <v>2399600</v>
      </c>
      <c r="C12" s="32">
        <v>2539600</v>
      </c>
      <c r="D12" s="32">
        <v>2600000</v>
      </c>
      <c r="E12" s="33">
        <f>AVERAGE(B12:D12)</f>
        <v>2513066.6666666665</v>
      </c>
      <c r="F12" s="34">
        <v>1</v>
      </c>
      <c r="G12" s="33">
        <f t="shared" ref="G12:G16" si="5">F12*E12</f>
        <v>2513066.6666666665</v>
      </c>
    </row>
    <row r="13" spans="1:7" ht="14.25" customHeight="1">
      <c r="A13" s="21" t="s">
        <v>55</v>
      </c>
      <c r="B13" s="31">
        <v>291621</v>
      </c>
      <c r="C13" s="32">
        <v>202300</v>
      </c>
      <c r="D13" s="32">
        <v>208950</v>
      </c>
      <c r="E13" s="33">
        <f t="shared" ref="E13:E16" si="6">AVERAGE(B13:D13)</f>
        <v>234290.33333333334</v>
      </c>
      <c r="F13" s="34">
        <v>0.5</v>
      </c>
      <c r="G13" s="33">
        <f t="shared" si="5"/>
        <v>117145.16666666667</v>
      </c>
    </row>
    <row r="14" spans="1:7">
      <c r="A14" s="21" t="s">
        <v>50</v>
      </c>
      <c r="B14" s="26">
        <v>483289</v>
      </c>
      <c r="C14" s="31">
        <v>460218</v>
      </c>
      <c r="D14" s="31">
        <v>393672</v>
      </c>
      <c r="E14" s="33">
        <f t="shared" si="6"/>
        <v>445726.33333333331</v>
      </c>
      <c r="F14" s="34">
        <v>0.5</v>
      </c>
      <c r="G14" s="33">
        <f t="shared" ref="G14" si="7">F14*E14</f>
        <v>222863.16666666666</v>
      </c>
    </row>
    <row r="15" spans="1:7">
      <c r="A15" s="21" t="s">
        <v>52</v>
      </c>
      <c r="B15" s="26">
        <v>0</v>
      </c>
      <c r="C15" s="31">
        <v>1001549</v>
      </c>
      <c r="D15" s="31">
        <v>1851599</v>
      </c>
      <c r="E15" s="33">
        <f t="shared" si="6"/>
        <v>951049.33333333337</v>
      </c>
      <c r="F15" s="34">
        <v>0.5</v>
      </c>
      <c r="G15" s="33">
        <f t="shared" si="5"/>
        <v>475524.66666666669</v>
      </c>
    </row>
    <row r="16" spans="1:7">
      <c r="A16" s="21" t="s">
        <v>53</v>
      </c>
      <c r="B16" s="31">
        <v>-1126295</v>
      </c>
      <c r="C16" s="31">
        <v>-1055175</v>
      </c>
      <c r="D16" s="31">
        <v>-1366065</v>
      </c>
      <c r="E16" s="33">
        <f t="shared" si="6"/>
        <v>-1182511.6666666667</v>
      </c>
      <c r="F16" s="34">
        <v>1</v>
      </c>
      <c r="G16" s="33">
        <f t="shared" si="5"/>
        <v>-1182511.6666666667</v>
      </c>
    </row>
    <row r="17" spans="1:7">
      <c r="A17" s="20" t="s">
        <v>59</v>
      </c>
      <c r="B17" s="20" t="s">
        <v>47</v>
      </c>
      <c r="C17" s="20" t="s">
        <v>48</v>
      </c>
      <c r="D17" s="20" t="s">
        <v>49</v>
      </c>
      <c r="E17" s="20" t="s">
        <v>34</v>
      </c>
      <c r="F17" s="30" t="s">
        <v>0</v>
      </c>
      <c r="G17" s="20" t="s">
        <v>35</v>
      </c>
    </row>
    <row r="18" spans="1:7">
      <c r="A18" s="21" t="s">
        <v>54</v>
      </c>
      <c r="B18" s="31">
        <v>2399600</v>
      </c>
      <c r="C18" s="32">
        <v>2539600</v>
      </c>
      <c r="D18" s="32">
        <v>2400000</v>
      </c>
      <c r="E18" s="33">
        <f>AVERAGE(B18:C18:D18)</f>
        <v>2446400</v>
      </c>
      <c r="F18" s="34">
        <v>1</v>
      </c>
      <c r="G18" s="33">
        <f t="shared" ref="G18:G21" si="8">F18*E18</f>
        <v>2446400</v>
      </c>
    </row>
    <row r="19" spans="1:7" ht="14.25" customHeight="1">
      <c r="A19" s="21" t="s">
        <v>55</v>
      </c>
      <c r="B19" s="31">
        <v>672000</v>
      </c>
      <c r="C19" s="32">
        <v>672000</v>
      </c>
      <c r="D19" s="32">
        <v>672000</v>
      </c>
      <c r="E19" s="33">
        <f>AVERAGE(B19:C19:D19)</f>
        <v>672000</v>
      </c>
      <c r="F19" s="34">
        <v>0.5</v>
      </c>
      <c r="G19" s="33">
        <f t="shared" si="8"/>
        <v>336000</v>
      </c>
    </row>
    <row r="20" spans="1:7">
      <c r="A20" s="21" t="s">
        <v>50</v>
      </c>
      <c r="B20" s="26">
        <v>170467</v>
      </c>
      <c r="C20" s="31">
        <v>210485</v>
      </c>
      <c r="D20" s="31">
        <v>2790014</v>
      </c>
      <c r="E20" s="33">
        <f>AVERAGE(B20:C20:D20)</f>
        <v>1056988.6666666667</v>
      </c>
      <c r="F20" s="34">
        <v>0.5</v>
      </c>
      <c r="G20" s="33">
        <f t="shared" si="8"/>
        <v>528494.33333333337</v>
      </c>
    </row>
    <row r="21" spans="1:7">
      <c r="A21" s="21" t="s">
        <v>53</v>
      </c>
      <c r="B21" s="31">
        <v>-743726</v>
      </c>
      <c r="C21" s="31">
        <v>-810144</v>
      </c>
      <c r="D21" s="31">
        <v>-797693</v>
      </c>
      <c r="E21" s="33">
        <f>AVERAGE(B21:C21:D21)</f>
        <v>-783854.33333333337</v>
      </c>
      <c r="F21" s="34">
        <v>1</v>
      </c>
      <c r="G21" s="33">
        <f t="shared" si="8"/>
        <v>-783854.33333333337</v>
      </c>
    </row>
    <row r="22" spans="1:7" ht="15.4" customHeight="1">
      <c r="A22" s="35" t="s">
        <v>37</v>
      </c>
      <c r="B22" s="36"/>
      <c r="C22" s="37"/>
      <c r="D22" s="37"/>
      <c r="E22" s="37"/>
      <c r="F22" s="38"/>
      <c r="G22" s="39">
        <f>+SUM(G6:G21)</f>
        <v>6554843.833333334</v>
      </c>
    </row>
    <row r="23" spans="1:7" ht="16.350000000000001" customHeight="1">
      <c r="A23" s="22" t="s">
        <v>38</v>
      </c>
      <c r="B23" s="40"/>
      <c r="C23" s="41"/>
      <c r="D23" s="41"/>
      <c r="E23" s="41"/>
      <c r="F23" s="42"/>
      <c r="G23" s="39">
        <f>G22/12</f>
        <v>546236.98611111112</v>
      </c>
    </row>
    <row r="24" spans="1:7">
      <c r="A24" s="22" t="s">
        <v>39</v>
      </c>
      <c r="B24" s="40"/>
      <c r="C24" s="41"/>
      <c r="D24" s="41"/>
      <c r="E24" s="41"/>
      <c r="F24" s="42"/>
      <c r="G24" s="33">
        <f>RTR!K6</f>
        <v>55830</v>
      </c>
    </row>
    <row r="25" spans="1:7" ht="27" customHeight="1">
      <c r="A25" s="22" t="s">
        <v>40</v>
      </c>
      <c r="B25" s="43"/>
      <c r="C25" s="44"/>
      <c r="D25" s="44"/>
      <c r="E25" s="44"/>
      <c r="F25" s="45"/>
      <c r="G25" s="46">
        <v>1.5</v>
      </c>
    </row>
    <row r="26" spans="1:7" ht="16.350000000000001" customHeight="1">
      <c r="A26" s="22" t="s">
        <v>41</v>
      </c>
      <c r="B26" s="47"/>
      <c r="C26" s="47"/>
      <c r="D26" s="47"/>
      <c r="E26" s="47"/>
      <c r="F26" s="47"/>
      <c r="G26" s="48">
        <f>(G23*G25)-G24</f>
        <v>763525.47916666674</v>
      </c>
    </row>
    <row r="27" spans="1:7" ht="16.350000000000001" customHeight="1">
      <c r="A27" s="22" t="s">
        <v>42</v>
      </c>
      <c r="B27" s="47"/>
      <c r="C27" s="47"/>
      <c r="D27" s="47"/>
      <c r="E27" s="47"/>
      <c r="F27" s="47"/>
      <c r="G27" s="49">
        <v>180</v>
      </c>
    </row>
    <row r="28" spans="1:7" ht="15" customHeight="1">
      <c r="A28" s="22" t="s">
        <v>43</v>
      </c>
      <c r="B28" s="47"/>
      <c r="C28" s="47"/>
      <c r="D28" s="47"/>
      <c r="E28" s="47"/>
      <c r="F28" s="47"/>
      <c r="G28" s="46">
        <v>9.1999999999999998E-2</v>
      </c>
    </row>
    <row r="29" spans="1:7">
      <c r="A29" s="22" t="s">
        <v>44</v>
      </c>
      <c r="B29" s="47"/>
      <c r="C29" s="47"/>
      <c r="D29" s="47"/>
      <c r="E29" s="47"/>
      <c r="F29" s="47"/>
      <c r="G29" s="50">
        <f>PMT(G28/12,G27,-100000)</f>
        <v>1026.1985787384876</v>
      </c>
    </row>
    <row r="30" spans="1:7">
      <c r="A30" s="22" t="s">
        <v>45</v>
      </c>
      <c r="B30" s="47"/>
      <c r="C30" s="47"/>
      <c r="D30" s="47"/>
      <c r="E30" s="47"/>
      <c r="F30" s="47"/>
      <c r="G30" s="51">
        <f>G26/G29</f>
        <v>744.03287529911938</v>
      </c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F10"/>
  <sheetViews>
    <sheetView tabSelected="1" zoomScale="136" zoomScaleNormal="136" workbookViewId="0">
      <selection activeCell="H11" sqref="H11"/>
    </sheetView>
  </sheetViews>
  <sheetFormatPr defaultColWidth="22.140625" defaultRowHeight="12"/>
  <cols>
    <col min="1" max="1" width="5.42578125" style="55" customWidth="1"/>
    <col min="2" max="2" width="16" style="55" customWidth="1"/>
    <col min="3" max="3" width="15.28515625" style="55" customWidth="1"/>
    <col min="4" max="4" width="12.5703125" style="55" customWidth="1"/>
    <col min="5" max="5" width="7.42578125" style="55" customWidth="1"/>
    <col min="6" max="6" width="13.140625" style="55" bestFit="1" customWidth="1"/>
    <col min="7" max="7" width="9.140625" style="55" customWidth="1"/>
    <col min="8" max="8" width="5.85546875" style="55" customWidth="1"/>
    <col min="9" max="9" width="5.7109375" style="57" customWidth="1"/>
    <col min="10" max="10" width="10" style="57" customWidth="1"/>
    <col min="11" max="11" width="9" style="55" customWidth="1"/>
    <col min="12" max="12" width="7.7109375" style="55" customWidth="1"/>
    <col min="13" max="240" width="22.140625" style="55"/>
    <col min="241" max="16384" width="22.140625" style="56"/>
  </cols>
  <sheetData>
    <row r="1" spans="1:240" s="53" customFormat="1" ht="36">
      <c r="A1" s="58" t="s">
        <v>1</v>
      </c>
      <c r="B1" s="58" t="s">
        <v>2</v>
      </c>
      <c r="C1" s="58" t="s">
        <v>3</v>
      </c>
      <c r="D1" s="58" t="s">
        <v>4</v>
      </c>
      <c r="E1" s="58" t="s">
        <v>5</v>
      </c>
      <c r="F1" s="58" t="s">
        <v>6</v>
      </c>
      <c r="G1" s="58" t="s">
        <v>7</v>
      </c>
      <c r="H1" s="58" t="s">
        <v>8</v>
      </c>
      <c r="I1" s="58" t="s">
        <v>9</v>
      </c>
      <c r="J1" s="58" t="s">
        <v>10</v>
      </c>
      <c r="K1" s="58" t="s">
        <v>46</v>
      </c>
      <c r="L1" s="58" t="s">
        <v>11</v>
      </c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52"/>
      <c r="AW1" s="52"/>
      <c r="AX1" s="52"/>
      <c r="AY1" s="52"/>
      <c r="AZ1" s="52"/>
      <c r="BA1" s="52"/>
      <c r="BB1" s="52"/>
      <c r="BC1" s="52"/>
      <c r="BD1" s="52"/>
      <c r="BE1" s="52"/>
      <c r="BF1" s="52"/>
      <c r="BG1" s="52"/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  <c r="CB1" s="52"/>
      <c r="CC1" s="52"/>
      <c r="CD1" s="52"/>
      <c r="CE1" s="52"/>
      <c r="CF1" s="52"/>
      <c r="CG1" s="52"/>
      <c r="CH1" s="52"/>
      <c r="CI1" s="52"/>
      <c r="CJ1" s="52"/>
      <c r="CK1" s="52"/>
      <c r="CL1" s="52"/>
      <c r="CM1" s="52"/>
      <c r="CN1" s="52"/>
      <c r="CO1" s="52"/>
      <c r="CP1" s="52"/>
      <c r="CQ1" s="52"/>
      <c r="CR1" s="52"/>
      <c r="CS1" s="52"/>
      <c r="CT1" s="52"/>
      <c r="CU1" s="52"/>
      <c r="CV1" s="52"/>
      <c r="CW1" s="52"/>
      <c r="CX1" s="52"/>
      <c r="CY1" s="52"/>
      <c r="CZ1" s="52"/>
      <c r="DA1" s="52"/>
      <c r="DB1" s="52"/>
      <c r="DC1" s="52"/>
      <c r="DD1" s="52"/>
      <c r="DE1" s="52"/>
      <c r="DF1" s="52"/>
      <c r="DG1" s="52"/>
      <c r="DH1" s="52"/>
      <c r="DI1" s="52"/>
      <c r="DJ1" s="52"/>
      <c r="DK1" s="52"/>
      <c r="DL1" s="52"/>
      <c r="DM1" s="52"/>
      <c r="DN1" s="52"/>
      <c r="DO1" s="52"/>
      <c r="DP1" s="52"/>
      <c r="DQ1" s="52"/>
      <c r="DR1" s="52"/>
      <c r="DS1" s="52"/>
      <c r="DT1" s="52"/>
      <c r="DU1" s="52"/>
      <c r="DV1" s="52"/>
      <c r="DW1" s="52"/>
      <c r="DX1" s="52"/>
      <c r="DY1" s="52"/>
      <c r="DZ1" s="52"/>
      <c r="EA1" s="52"/>
      <c r="EB1" s="52"/>
      <c r="EC1" s="52"/>
      <c r="ED1" s="52"/>
      <c r="EE1" s="52"/>
      <c r="EF1" s="52"/>
      <c r="EG1" s="52"/>
      <c r="EH1" s="52"/>
      <c r="EI1" s="52"/>
      <c r="EJ1" s="52"/>
      <c r="EK1" s="52"/>
      <c r="EL1" s="52"/>
      <c r="EM1" s="52"/>
      <c r="EN1" s="52"/>
      <c r="EO1" s="52"/>
      <c r="EP1" s="52"/>
      <c r="EQ1" s="52"/>
      <c r="ER1" s="52"/>
      <c r="ES1" s="52"/>
      <c r="ET1" s="52"/>
      <c r="EU1" s="52"/>
      <c r="EV1" s="52"/>
      <c r="EW1" s="52"/>
      <c r="EX1" s="52"/>
      <c r="EY1" s="52"/>
      <c r="EZ1" s="52"/>
      <c r="FA1" s="52"/>
      <c r="FB1" s="52"/>
      <c r="FC1" s="52"/>
      <c r="FD1" s="52"/>
      <c r="FE1" s="52"/>
      <c r="FF1" s="52"/>
      <c r="FG1" s="52"/>
      <c r="FH1" s="52"/>
      <c r="FI1" s="52"/>
      <c r="FJ1" s="52"/>
      <c r="FK1" s="52"/>
      <c r="FL1" s="52"/>
      <c r="FM1" s="52"/>
      <c r="FN1" s="52"/>
      <c r="FO1" s="52"/>
      <c r="FP1" s="52"/>
      <c r="FQ1" s="52"/>
      <c r="FR1" s="52"/>
      <c r="FS1" s="52"/>
      <c r="FT1" s="52"/>
      <c r="FU1" s="52"/>
      <c r="FV1" s="52"/>
      <c r="FW1" s="52"/>
      <c r="FX1" s="52"/>
      <c r="FY1" s="52"/>
      <c r="FZ1" s="52"/>
      <c r="GA1" s="52"/>
      <c r="GB1" s="52"/>
      <c r="GC1" s="52"/>
      <c r="GD1" s="52"/>
      <c r="GE1" s="52"/>
      <c r="GF1" s="52"/>
      <c r="GG1" s="52"/>
      <c r="GH1" s="52"/>
      <c r="GI1" s="52"/>
      <c r="GJ1" s="52"/>
      <c r="GK1" s="52"/>
      <c r="GL1" s="52"/>
      <c r="GM1" s="52"/>
      <c r="GN1" s="52"/>
      <c r="GO1" s="52"/>
      <c r="GP1" s="52"/>
      <c r="GQ1" s="52"/>
      <c r="GR1" s="52"/>
      <c r="GS1" s="52"/>
      <c r="GT1" s="52"/>
      <c r="GU1" s="52"/>
      <c r="GV1" s="52"/>
      <c r="GW1" s="52"/>
      <c r="GX1" s="52"/>
      <c r="GY1" s="52"/>
      <c r="GZ1" s="52"/>
      <c r="HA1" s="52"/>
      <c r="HB1" s="52"/>
      <c r="HC1" s="52"/>
      <c r="HD1" s="52"/>
      <c r="HE1" s="52"/>
      <c r="HF1" s="52"/>
      <c r="HG1" s="52"/>
      <c r="HH1" s="52"/>
      <c r="HI1" s="52"/>
      <c r="HJ1" s="52"/>
      <c r="HK1" s="52"/>
      <c r="HL1" s="52"/>
      <c r="HM1" s="52"/>
      <c r="HN1" s="52"/>
      <c r="HO1" s="52"/>
      <c r="HP1" s="52"/>
      <c r="HQ1" s="52"/>
      <c r="HR1" s="52"/>
      <c r="HS1" s="52"/>
      <c r="HT1" s="52"/>
      <c r="HU1" s="52"/>
      <c r="HV1" s="52"/>
      <c r="HW1" s="52"/>
      <c r="HX1" s="52"/>
      <c r="HY1" s="52"/>
      <c r="HZ1" s="52"/>
      <c r="IA1" s="52"/>
      <c r="IB1" s="52"/>
      <c r="IC1" s="52"/>
      <c r="ID1" s="52"/>
      <c r="IE1" s="52"/>
    </row>
    <row r="2" spans="1:240" ht="24">
      <c r="A2" s="59">
        <v>1</v>
      </c>
      <c r="B2" s="54">
        <v>16278585</v>
      </c>
      <c r="C2" s="59" t="s">
        <v>61</v>
      </c>
      <c r="D2" s="59" t="s">
        <v>64</v>
      </c>
      <c r="E2" s="54" t="s">
        <v>67</v>
      </c>
      <c r="F2" s="60">
        <v>36200000</v>
      </c>
      <c r="G2" s="54">
        <v>156</v>
      </c>
      <c r="H2" s="54">
        <v>16</v>
      </c>
      <c r="I2" s="54">
        <v>140</v>
      </c>
      <c r="J2" s="54">
        <v>399917</v>
      </c>
      <c r="K2" s="54"/>
      <c r="L2" s="61" t="s">
        <v>63</v>
      </c>
      <c r="IF2" s="56"/>
    </row>
    <row r="3" spans="1:240" ht="24">
      <c r="A3" s="59">
        <v>2</v>
      </c>
      <c r="B3" s="54">
        <v>15365446</v>
      </c>
      <c r="C3" s="59" t="s">
        <v>61</v>
      </c>
      <c r="D3" s="59" t="s">
        <v>64</v>
      </c>
      <c r="E3" s="54" t="s">
        <v>67</v>
      </c>
      <c r="F3" s="60">
        <v>23800000</v>
      </c>
      <c r="G3" s="54">
        <v>156</v>
      </c>
      <c r="H3" s="54">
        <v>16</v>
      </c>
      <c r="I3" s="54">
        <v>140</v>
      </c>
      <c r="J3" s="54">
        <v>263242</v>
      </c>
      <c r="K3" s="54"/>
      <c r="L3" s="61" t="s">
        <v>63</v>
      </c>
      <c r="IF3" s="56"/>
    </row>
    <row r="4" spans="1:240" ht="24">
      <c r="A4" s="62">
        <v>3</v>
      </c>
      <c r="B4" s="63">
        <v>41037373</v>
      </c>
      <c r="C4" s="59" t="s">
        <v>61</v>
      </c>
      <c r="D4" s="62" t="s">
        <v>65</v>
      </c>
      <c r="E4" s="63" t="s">
        <v>62</v>
      </c>
      <c r="F4" s="64">
        <v>1100000</v>
      </c>
      <c r="G4" s="63">
        <v>60</v>
      </c>
      <c r="H4" s="63">
        <v>20</v>
      </c>
      <c r="I4" s="63">
        <v>40</v>
      </c>
      <c r="J4" s="63">
        <v>23000</v>
      </c>
      <c r="K4" s="63">
        <v>23000</v>
      </c>
      <c r="L4" s="65" t="s">
        <v>63</v>
      </c>
      <c r="IF4" s="56"/>
    </row>
    <row r="5" spans="1:240" ht="24">
      <c r="A5" s="59">
        <v>4</v>
      </c>
      <c r="B5" s="54" t="s">
        <v>60</v>
      </c>
      <c r="C5" s="59" t="s">
        <v>61</v>
      </c>
      <c r="D5" s="59" t="s">
        <v>66</v>
      </c>
      <c r="E5" s="54" t="s">
        <v>62</v>
      </c>
      <c r="F5" s="60">
        <v>1100000</v>
      </c>
      <c r="G5" s="54">
        <v>60</v>
      </c>
      <c r="H5" s="54">
        <v>18</v>
      </c>
      <c r="I5" s="54">
        <v>42</v>
      </c>
      <c r="J5" s="54">
        <v>32830</v>
      </c>
      <c r="K5" s="54">
        <v>32830</v>
      </c>
      <c r="L5" s="61" t="s">
        <v>63</v>
      </c>
      <c r="IE5" s="56"/>
      <c r="IF5" s="56"/>
    </row>
    <row r="6" spans="1:240">
      <c r="A6" s="59"/>
      <c r="B6" s="54"/>
      <c r="C6" s="59"/>
      <c r="D6" s="59"/>
      <c r="E6" s="54"/>
      <c r="F6" s="60"/>
      <c r="G6" s="54"/>
      <c r="H6" s="54"/>
      <c r="I6" s="54"/>
      <c r="J6" s="66">
        <f>SUM(J2:J5)</f>
        <v>718989</v>
      </c>
      <c r="K6" s="54">
        <f>SUM(K4:K5)</f>
        <v>55830</v>
      </c>
      <c r="L6" s="54"/>
      <c r="IF6" s="56"/>
    </row>
    <row r="7" spans="1:240">
      <c r="IF7" s="56"/>
    </row>
    <row r="8" spans="1:240">
      <c r="IF8" s="56"/>
    </row>
    <row r="9" spans="1:240">
      <c r="IF9" s="56"/>
    </row>
    <row r="10" spans="1:240">
      <c r="IF10" s="56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23" t="s">
        <v>12</v>
      </c>
      <c r="B1" s="23"/>
      <c r="C1" s="2"/>
    </row>
    <row r="2" spans="1:6" ht="14.25" customHeight="1">
      <c r="A2" s="23" t="s">
        <v>13</v>
      </c>
      <c r="B2" s="23"/>
      <c r="C2" s="2"/>
    </row>
    <row r="5" spans="1:6" ht="30">
      <c r="A5" s="3" t="s">
        <v>1</v>
      </c>
      <c r="B5" s="4" t="s">
        <v>14</v>
      </c>
      <c r="C5" s="4" t="s">
        <v>15</v>
      </c>
      <c r="D5" s="5" t="s">
        <v>16</v>
      </c>
      <c r="E5" s="1" t="s">
        <v>17</v>
      </c>
      <c r="F5" s="1" t="s">
        <v>18</v>
      </c>
    </row>
    <row r="6" spans="1:6" ht="42.75">
      <c r="A6" s="6">
        <v>1</v>
      </c>
      <c r="B6" s="7" t="s">
        <v>19</v>
      </c>
      <c r="C6" s="8" t="s">
        <v>20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21</v>
      </c>
      <c r="C7" s="8" t="s">
        <v>22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23</v>
      </c>
      <c r="C8" s="8" t="s">
        <v>24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25</v>
      </c>
      <c r="C9" s="12" t="s">
        <v>26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27</v>
      </c>
      <c r="C10" s="8" t="s">
        <v>28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29</v>
      </c>
      <c r="C11" s="14" t="s">
        <v>30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31</v>
      </c>
      <c r="C12" s="15" t="s">
        <v>32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33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2018-07-06T06:53:54Z</cp:lastPrinted>
  <dcterms:created xsi:type="dcterms:W3CDTF">2015-09-25T09:25:31Z</dcterms:created>
  <dcterms:modified xsi:type="dcterms:W3CDTF">2019-12-07T09:26:44Z</dcterms:modified>
</cp:coreProperties>
</file>