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Sheet2" sheetId="8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J11" i="8"/>
  <c r="G22"/>
  <c r="G21"/>
  <c r="G20"/>
  <c r="G19"/>
  <c r="G18"/>
  <c r="G17"/>
  <c r="G23" s="1"/>
  <c r="G6"/>
  <c r="G7"/>
  <c r="G8"/>
  <c r="G9"/>
  <c r="G10"/>
  <c r="G5"/>
  <c r="F14" i="1"/>
  <c r="K4" i="2"/>
  <c r="G11" i="8" l="1"/>
  <c r="D9" i="1"/>
  <c r="F9" s="1"/>
  <c r="D8"/>
  <c r="F8" s="1"/>
  <c r="D10"/>
  <c r="F10" s="1"/>
  <c r="D11"/>
  <c r="F11" s="1"/>
  <c r="D3"/>
  <c r="F3" s="1"/>
  <c r="D4"/>
  <c r="F4" s="1"/>
  <c r="D5"/>
  <c r="F5" s="1"/>
  <c r="D6"/>
  <c r="F6" s="1"/>
  <c r="F31"/>
  <c r="F30"/>
  <c r="B25"/>
  <c r="F24"/>
  <c r="F26" s="1"/>
  <c r="F19"/>
  <c r="A57"/>
  <c r="A61"/>
  <c r="F6" i="5"/>
  <c r="F7"/>
  <c r="F13" s="1"/>
  <c r="F8"/>
  <c r="F9"/>
  <c r="F10"/>
  <c r="F11"/>
  <c r="F12"/>
  <c r="E13"/>
  <c r="F12" i="1" l="1"/>
  <c r="F13" l="1"/>
  <c r="F16" l="1"/>
  <c r="F20" s="1"/>
  <c r="F27"/>
  <c r="F32" s="1"/>
</calcChain>
</file>

<file path=xl/sharedStrings.xml><?xml version="1.0" encoding="utf-8"?>
<sst xmlns="http://schemas.openxmlformats.org/spreadsheetml/2006/main" count="149" uniqueCount="115">
  <si>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</si>
  <si>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</si>
  <si>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</si>
  <si>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</si>
  <si>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</si>
  <si>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</si>
  <si>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</si>
  <si>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</si>
  <si>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</si>
  <si>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</si>
  <si>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</si>
  <si>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</si>
  <si>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</si>
  <si>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</si>
  <si>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</si>
  <si>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</si>
  <si>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</si>
  <si>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</si>
  <si>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</si>
  <si>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</si>
  <si>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</si>
  <si>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</si>
  <si>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</si>
  <si>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</si>
  <si>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</si>
  <si>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</si>
  <si>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</si>
  <si>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</si>
  <si>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</si>
  <si>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</si>
  <si>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</si>
  <si>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</si>
  <si>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</si>
  <si>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</si>
  <si>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</si>
  <si>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</si>
  <si>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</si>
  <si>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</si>
  <si>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</si>
  <si>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</si>
  <si>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</si>
  <si>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</si>
  <si>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</si>
  <si>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</si>
  <si>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</si>
  <si>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</si>
  <si>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</si>
  <si>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</si>
  <si>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</si>
  <si>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</si>
  <si>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</si>
  <si>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</si>
  <si>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</si>
  <si>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</si>
  <si>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</si>
  <si>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</si>
  <si>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</si>
  <si>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</si>
  <si>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</si>
  <si>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</si>
  <si>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</si>
  <si>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</si>
  <si>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</si>
  <si>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</si>
  <si>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</si>
  <si>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</si>
  <si>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</si>
  <si>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5th</t>
  </si>
  <si>
    <t>15th</t>
  </si>
  <si>
    <t>25th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</si>
  <si>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</si>
  <si>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</si>
  <si>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</si>
  <si>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</si>
  <si>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</si>
  <si>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</si>
  <si>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</si>
  <si>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</si>
  <si>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</si>
  <si>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</si>
  <si>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</si>
  <si>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</si>
  <si>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</si>
  <si>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</si>
  <si>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</si>
  <si>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</si>
  <si>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</si>
  <si>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</si>
  <si>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</si>
  <si>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</si>
  <si>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</si>
  <si>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</si>
  <si>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</si>
  <si>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</si>
  <si>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2016-17</t>
  </si>
  <si>
    <t>2017-18</t>
  </si>
  <si>
    <t>Income From House Property</t>
  </si>
  <si>
    <t>Business Income U/S 44AD</t>
  </si>
  <si>
    <t>NEELAM BALA</t>
  </si>
  <si>
    <t>PARAMJIT SINGH</t>
  </si>
  <si>
    <t>Income from house property</t>
  </si>
  <si>
    <t>Income from Salary</t>
  </si>
  <si>
    <t>IDBI</t>
  </si>
  <si>
    <t>HL</t>
  </si>
  <si>
    <t>Tenure</t>
  </si>
  <si>
    <t>Instal. Paid</t>
  </si>
  <si>
    <t>Instal. Bal.</t>
  </si>
  <si>
    <t>PRAMJIT SINGH</t>
  </si>
  <si>
    <t>Dec</t>
  </si>
  <si>
    <t>Jan</t>
  </si>
  <si>
    <t>Feb</t>
  </si>
  <si>
    <t>March</t>
  </si>
  <si>
    <t>April</t>
  </si>
  <si>
    <t>May</t>
  </si>
  <si>
    <t>Paramjit Singh A/c 82511 of Indusind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</si>
</sst>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4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mbria"/>
      <family val="1"/>
      <scheme val="major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0" fontId="11" fillId="0" borderId="0"/>
    <xf numFmtId="0" fontId="1" fillId="0" borderId="0" applyBorder="0" applyProtection="0"/>
    <xf numFmtId="164" fontId="1" fillId="0" borderId="0" applyBorder="0" applyProtection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7" fillId="7" borderId="1" xfId="0" applyFont="1" applyFill="1" applyBorder="1" applyAlignment="1" applyProtection="1">
      <alignment vertical="top" wrapText="1"/>
      <protection hidden="1"/>
    </xf>
    <xf numFmtId="0" fontId="7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7" borderId="1" xfId="2" applyNumberFormat="1" applyFont="1" applyFill="1" applyBorder="1" applyAlignment="1" applyProtection="1">
      <alignment horizontal="left" vertical="top" wrapText="1"/>
      <protection hidden="1"/>
    </xf>
    <xf numFmtId="0" fontId="2" fillId="2" borderId="1" xfId="0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 applyProtection="1">
      <alignment horizontal="left" vertical="center" wrapText="1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2" borderId="0" xfId="3" applyFont="1" applyFill="1" applyBorder="1" applyAlignment="1">
      <alignment vertical="top"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165" fontId="12" fillId="4" borderId="1" xfId="1" applyNumberFormat="1" applyFont="1" applyFill="1" applyBorder="1" applyAlignment="1" applyProtection="1">
      <alignment horizontal="left" vertical="center" wrapText="1"/>
    </xf>
    <xf numFmtId="165" fontId="12" fillId="4" borderId="1" xfId="1" applyNumberFormat="1" applyFont="1" applyFill="1" applyBorder="1" applyAlignment="1" applyProtection="1">
      <alignment horizontal="center" vertical="center" wrapText="1"/>
    </xf>
    <xf numFmtId="9" fontId="12" fillId="4" borderId="1" xfId="1" applyNumberFormat="1" applyFont="1" applyFill="1" applyBorder="1" applyAlignment="1" applyProtection="1">
      <alignment horizontal="center" vertical="center" wrapText="1"/>
    </xf>
    <xf numFmtId="166" fontId="12" fillId="2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5" fontId="12" fillId="2" borderId="1" xfId="1" applyNumberFormat="1" applyFont="1" applyFill="1" applyBorder="1" applyAlignment="1" applyProtection="1">
      <alignment horizontal="center" vertical="top"/>
    </xf>
    <xf numFmtId="9" fontId="12" fillId="2" borderId="1" xfId="1" applyNumberFormat="1" applyFont="1" applyFill="1" applyBorder="1" applyAlignment="1" applyProtection="1">
      <alignment horizontal="center" vertical="top"/>
    </xf>
    <xf numFmtId="164" fontId="12" fillId="4" borderId="1" xfId="1" applyFont="1" applyFill="1" applyBorder="1" applyAlignment="1" applyProtection="1">
      <alignment vertical="top" wrapText="1"/>
    </xf>
    <xf numFmtId="167" fontId="12" fillId="4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vertical="top" wrapText="1"/>
    </xf>
    <xf numFmtId="165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5" fontId="12" fillId="4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horizontal="center" vertical="top"/>
    </xf>
    <xf numFmtId="2" fontId="12" fillId="4" borderId="1" xfId="6" applyNumberFormat="1" applyFont="1" applyFill="1" applyBorder="1" applyAlignment="1" applyProtection="1">
      <alignment horizontal="center" vertical="top"/>
    </xf>
    <xf numFmtId="164" fontId="12" fillId="4" borderId="1" xfId="6" applyNumberFormat="1" applyFont="1" applyFill="1" applyBorder="1" applyAlignment="1" applyProtection="1">
      <alignment horizontal="center" vertical="top"/>
    </xf>
    <xf numFmtId="10" fontId="12" fillId="4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165" fontId="12" fillId="4" borderId="1" xfId="6" applyNumberFormat="1" applyFont="1" applyFill="1" applyBorder="1" applyAlignment="1" applyProtection="1">
      <alignment horizontal="center" vertical="top"/>
    </xf>
    <xf numFmtId="10" fontId="12" fillId="4" borderId="1" xfId="6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2" fontId="12" fillId="0" borderId="1" xfId="6" applyNumberFormat="1" applyFont="1" applyFill="1" applyBorder="1" applyAlignment="1" applyProtection="1">
      <alignment horizontal="center" vertical="top"/>
    </xf>
    <xf numFmtId="164" fontId="12" fillId="0" borderId="1" xfId="6" applyNumberFormat="1" applyFont="1" applyFill="1" applyBorder="1" applyAlignment="1" applyProtection="1">
      <alignment horizontal="center" vertical="top"/>
    </xf>
    <xf numFmtId="10" fontId="12" fillId="5" borderId="1" xfId="5" applyNumberFormat="1" applyFont="1" applyFill="1" applyBorder="1" applyAlignment="1" applyProtection="1">
      <alignment horizontal="center" vertical="top"/>
    </xf>
    <xf numFmtId="0" fontId="12" fillId="2" borderId="1" xfId="4" applyFont="1" applyFill="1" applyBorder="1" applyAlignment="1">
      <alignment horizontal="center" vertical="top"/>
    </xf>
    <xf numFmtId="0" fontId="12" fillId="0" borderId="1" xfId="4" applyFont="1" applyBorder="1" applyAlignment="1">
      <alignment horizontal="center" vertical="top" wrapText="1"/>
    </xf>
    <xf numFmtId="0" fontId="12" fillId="0" borderId="1" xfId="4" applyFont="1" applyFill="1" applyBorder="1" applyAlignment="1">
      <alignment horizontal="left" vertical="center" wrapText="1"/>
    </xf>
    <xf numFmtId="0" fontId="12" fillId="0" borderId="1" xfId="4" applyFont="1" applyBorder="1" applyAlignment="1">
      <alignment horizontal="center" vertical="center" wrapText="1"/>
    </xf>
    <xf numFmtId="0" fontId="12" fillId="0" borderId="1" xfId="4" applyNumberFormat="1" applyFont="1" applyBorder="1" applyAlignment="1">
      <alignment horizontal="center" vertical="center" wrapText="1"/>
    </xf>
    <xf numFmtId="0" fontId="12" fillId="0" borderId="0" xfId="3" applyFont="1" applyFill="1" applyBorder="1" applyAlignment="1">
      <alignment vertical="top" wrapText="1"/>
    </xf>
    <xf numFmtId="0" fontId="12" fillId="0" borderId="0" xfId="0" applyFont="1" applyFill="1" applyBorder="1" applyAlignment="1">
      <alignment wrapText="1"/>
    </xf>
    <xf numFmtId="0" fontId="0" fillId="0" borderId="2" xfId="0" applyBorder="1"/>
    <xf numFmtId="0" fontId="13" fillId="8" borderId="0" xfId="0" applyFont="1" applyFill="1"/>
    <xf numFmtId="0" fontId="0" fillId="8" borderId="0" xfId="0" applyFill="1"/>
    <xf numFmtId="0" fontId="12" fillId="0" borderId="1" xfId="0" applyNumberFormat="1" applyFont="1" applyFill="1" applyBorder="1"/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4" borderId="1" xfId="0" applyNumberFormat="1" applyFont="1" applyFill="1" applyBorder="1"/>
    <xf numFmtId="165" fontId="12" fillId="0" borderId="1" xfId="1" applyNumberFormat="1" applyFont="1" applyFill="1" applyBorder="1" applyAlignment="1" applyProtection="1">
      <alignment horizontal="center" vertical="center"/>
    </xf>
    <xf numFmtId="168" fontId="12" fillId="3" borderId="1" xfId="1" applyNumberFormat="1" applyFont="1" applyFill="1" applyBorder="1" applyAlignment="1" applyProtection="1">
      <alignment horizontal="center" vertical="center" wrapText="1"/>
    </xf>
    <xf numFmtId="165" fontId="12" fillId="0" borderId="1" xfId="1" applyNumberFormat="1" applyFont="1" applyFill="1" applyBorder="1" applyAlignment="1" applyProtection="1">
      <alignment horizontal="center" vertical="top"/>
    </xf>
    <xf numFmtId="0" fontId="12" fillId="0" borderId="1" xfId="4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center"/>
    </xf>
    <xf numFmtId="0" fontId="12" fillId="3" borderId="1" xfId="4" applyFont="1" applyFill="1" applyBorder="1" applyAlignment="1">
      <alignment horizontal="center" vertical="top" wrapText="1"/>
    </xf>
    <xf numFmtId="0" fontId="12" fillId="0" borderId="1" xfId="4" applyFont="1" applyBorder="1" applyAlignment="1">
      <alignment horizontal="center" vertical="top" wrapText="1"/>
    </xf>
    <xf numFmtId="10" fontId="12" fillId="0" borderId="1" xfId="4" applyNumberFormat="1" applyFont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vertical="top" wrapText="1"/>
    </xf>
    <xf numFmtId="0" fontId="12" fillId="0" borderId="1" xfId="4" applyFont="1" applyFill="1" applyBorder="1" applyAlignment="1">
      <alignment horizontal="justify" vertical="center" wrapText="1"/>
    </xf>
    <xf numFmtId="0" fontId="12" fillId="3" borderId="1" xfId="4" applyFont="1" applyFill="1" applyBorder="1" applyAlignment="1">
      <alignment horizontal="center" vertical="top"/>
    </xf>
    <xf numFmtId="0" fontId="12" fillId="0" borderId="1" xfId="4" applyFont="1" applyBorder="1" applyAlignment="1">
      <alignment horizontal="left" vertical="center"/>
    </xf>
    <xf numFmtId="0" fontId="7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79"/>
  <sheetViews>
    <sheetView tabSelected="1" zoomScale="148" zoomScaleNormal="148" workbookViewId="0">
      <selection activeCell="B17" sqref="B17:E17"/>
    </sheetView>
  </sheetViews>
  <sheetFormatPr defaultColWidth="31.28515625" defaultRowHeight="10.5"/>
  <cols>
    <col min="1" max="1" width="46.7109375" style="34" customWidth="1"/>
    <col min="2" max="2" width="12.42578125" style="34" customWidth="1"/>
    <col min="3" max="3" width="12" style="34" customWidth="1"/>
    <col min="4" max="4" width="11.85546875" style="34" customWidth="1"/>
    <col min="5" max="5" width="11.7109375" style="34" customWidth="1"/>
    <col min="6" max="6" width="13.7109375" style="34" customWidth="1"/>
    <col min="7" max="7" width="16.28515625" style="34" customWidth="1"/>
    <col min="8" max="8" width="14.7109375" style="34" customWidth="1"/>
    <col min="9" max="9" width="11.85546875" style="34" customWidth="1"/>
    <col min="10" max="10" width="14.5703125" style="34" customWidth="1"/>
    <col min="11" max="12" width="13.140625" style="34" customWidth="1"/>
    <col min="13" max="13" width="13.7109375" style="34" customWidth="1"/>
    <col min="14" max="14" width="14.140625" style="34" customWidth="1"/>
    <col min="15" max="15" width="11.85546875" style="34" customWidth="1"/>
    <col min="16" max="16" width="12" style="34" customWidth="1"/>
    <col min="17" max="17" width="11" style="34" customWidth="1"/>
    <col min="18" max="18" width="11.5703125" style="34" customWidth="1"/>
    <col min="19" max="19" width="12" style="34" customWidth="1"/>
    <col min="20" max="237" width="31.28515625" style="34"/>
    <col min="238" max="245" width="31.28515625" style="35"/>
    <col min="246" max="247" width="31.28515625" style="36"/>
    <col min="248" max="16384" width="31.28515625" style="37"/>
  </cols>
  <sheetData>
    <row r="1" spans="1:6" ht="26.85" customHeight="1">
      <c r="A1" s="33" t="s">
        <v>98</v>
      </c>
      <c r="B1" s="73" t="s">
        <v>0</v>
      </c>
      <c r="C1" s="73"/>
      <c r="D1" s="33" t="s">
        <v>1</v>
      </c>
      <c r="E1" s="33">
        <v>7720208401</v>
      </c>
      <c r="F1" s="33" t="s">
        <v>2</v>
      </c>
    </row>
    <row r="2" spans="1:6">
      <c r="A2" s="38" t="s">
        <v>98</v>
      </c>
      <c r="B2" s="39" t="s">
        <v>95</v>
      </c>
      <c r="C2" s="39" t="s">
        <v>94</v>
      </c>
      <c r="D2" s="39" t="s">
        <v>70</v>
      </c>
      <c r="E2" s="40" t="s">
        <v>3</v>
      </c>
      <c r="F2" s="39" t="s">
        <v>71</v>
      </c>
    </row>
    <row r="3" spans="1:6">
      <c r="A3" s="32" t="s">
        <v>96</v>
      </c>
      <c r="B3" s="41">
        <v>121800</v>
      </c>
      <c r="C3" s="42">
        <v>121800</v>
      </c>
      <c r="D3" s="43">
        <f>AVERAGE(B3:C3)</f>
        <v>121800</v>
      </c>
      <c r="E3" s="44">
        <v>1</v>
      </c>
      <c r="F3" s="43">
        <f t="shared" ref="F3:F6" si="0">E3*D3</f>
        <v>121800</v>
      </c>
    </row>
    <row r="4" spans="1:6">
      <c r="A4" s="32" t="s">
        <v>97</v>
      </c>
      <c r="B4" s="41">
        <v>175950</v>
      </c>
      <c r="C4" s="42">
        <v>160500</v>
      </c>
      <c r="D4" s="43">
        <f>AVERAGE(B4:C4)</f>
        <v>168225</v>
      </c>
      <c r="E4" s="44">
        <v>1</v>
      </c>
      <c r="F4" s="43">
        <f t="shared" si="0"/>
        <v>168225</v>
      </c>
    </row>
    <row r="5" spans="1:6">
      <c r="A5" s="32" t="s">
        <v>93</v>
      </c>
      <c r="B5" s="41">
        <v>25285</v>
      </c>
      <c r="C5" s="42">
        <v>33429</v>
      </c>
      <c r="D5" s="43">
        <f>AVERAGE(B5:C5)</f>
        <v>29357</v>
      </c>
      <c r="E5" s="44">
        <v>0.5</v>
      </c>
      <c r="F5" s="43">
        <f t="shared" si="0"/>
        <v>14678.5</v>
      </c>
    </row>
    <row r="6" spans="1:6">
      <c r="A6" s="32" t="s">
        <v>72</v>
      </c>
      <c r="B6" s="41">
        <v>-503</v>
      </c>
      <c r="C6" s="41">
        <v>-442</v>
      </c>
      <c r="D6" s="43">
        <f>AVERAGE(B6:C6)</f>
        <v>-472.5</v>
      </c>
      <c r="E6" s="44">
        <v>1</v>
      </c>
      <c r="F6" s="43">
        <f t="shared" si="0"/>
        <v>-472.5</v>
      </c>
    </row>
    <row r="7" spans="1:6">
      <c r="A7" s="38" t="s">
        <v>99</v>
      </c>
      <c r="B7" s="39" t="s">
        <v>95</v>
      </c>
      <c r="C7" s="39" t="s">
        <v>94</v>
      </c>
      <c r="D7" s="39" t="s">
        <v>70</v>
      </c>
      <c r="E7" s="40" t="s">
        <v>3</v>
      </c>
      <c r="F7" s="39" t="s">
        <v>71</v>
      </c>
    </row>
    <row r="8" spans="1:6">
      <c r="A8" s="32" t="s">
        <v>100</v>
      </c>
      <c r="B8" s="41">
        <v>175000</v>
      </c>
      <c r="C8" s="42">
        <v>217490</v>
      </c>
      <c r="D8" s="43">
        <f>AVERAGE(B8:C8)</f>
        <v>196245</v>
      </c>
      <c r="E8" s="44">
        <v>1</v>
      </c>
      <c r="F8" s="43">
        <f t="shared" ref="F8:F11" si="1">E8*D8</f>
        <v>196245</v>
      </c>
    </row>
    <row r="9" spans="1:6">
      <c r="A9" s="32" t="s">
        <v>101</v>
      </c>
      <c r="B9" s="41">
        <v>0</v>
      </c>
      <c r="C9" s="42">
        <v>66500</v>
      </c>
      <c r="D9" s="43">
        <f>AVERAGE(B9:C9)</f>
        <v>33250</v>
      </c>
      <c r="E9" s="44">
        <v>1</v>
      </c>
      <c r="F9" s="43">
        <f t="shared" si="1"/>
        <v>33250</v>
      </c>
    </row>
    <row r="10" spans="1:6">
      <c r="A10" s="32" t="s">
        <v>93</v>
      </c>
      <c r="B10" s="41">
        <v>396781</v>
      </c>
      <c r="C10" s="42">
        <v>220691</v>
      </c>
      <c r="D10" s="43">
        <f>AVERAGE(B10:C10)</f>
        <v>308736</v>
      </c>
      <c r="E10" s="44">
        <v>0.5</v>
      </c>
      <c r="F10" s="43">
        <f t="shared" si="1"/>
        <v>154368</v>
      </c>
    </row>
    <row r="11" spans="1:6">
      <c r="A11" s="32" t="s">
        <v>72</v>
      </c>
      <c r="B11" s="41">
        <v>-7508</v>
      </c>
      <c r="C11" s="41">
        <v>-12682</v>
      </c>
      <c r="D11" s="43">
        <f>AVERAGE(B11:C11)</f>
        <v>-10095</v>
      </c>
      <c r="E11" s="44">
        <v>1</v>
      </c>
      <c r="F11" s="43">
        <f t="shared" si="1"/>
        <v>-10095</v>
      </c>
    </row>
    <row r="12" spans="1:6" ht="15.4" customHeight="1">
      <c r="A12" s="45" t="s">
        <v>73</v>
      </c>
      <c r="B12" s="74"/>
      <c r="C12" s="74"/>
      <c r="D12" s="74"/>
      <c r="E12" s="74"/>
      <c r="F12" s="46">
        <f>+SUM(F3:F11)</f>
        <v>677999</v>
      </c>
    </row>
    <row r="13" spans="1:6" ht="16.350000000000001" customHeight="1">
      <c r="A13" s="47" t="s">
        <v>74</v>
      </c>
      <c r="B13" s="72"/>
      <c r="C13" s="72"/>
      <c r="D13" s="72"/>
      <c r="E13" s="72"/>
      <c r="F13" s="46">
        <f>F12/12</f>
        <v>56499.916666666664</v>
      </c>
    </row>
    <row r="14" spans="1:6">
      <c r="A14" s="47" t="s">
        <v>75</v>
      </c>
      <c r="B14" s="72"/>
      <c r="C14" s="72"/>
      <c r="D14" s="72"/>
      <c r="E14" s="72"/>
      <c r="F14" s="43">
        <f>RTR!K4</f>
        <v>11054</v>
      </c>
    </row>
    <row r="15" spans="1:6" ht="16.350000000000001" customHeight="1">
      <c r="A15" s="48" t="s">
        <v>76</v>
      </c>
      <c r="B15" s="75"/>
      <c r="C15" s="75"/>
      <c r="D15" s="75"/>
      <c r="E15" s="75"/>
      <c r="F15" s="49">
        <v>1</v>
      </c>
    </row>
    <row r="16" spans="1:6" ht="12" customHeight="1">
      <c r="A16" s="47" t="s">
        <v>77</v>
      </c>
      <c r="B16" s="72"/>
      <c r="C16" s="72"/>
      <c r="D16" s="72"/>
      <c r="E16" s="72"/>
      <c r="F16" s="50">
        <f>(F13*F15)-F14</f>
        <v>45445.916666666664</v>
      </c>
    </row>
    <row r="17" spans="1:6" ht="12" customHeight="1">
      <c r="A17" s="47" t="s">
        <v>78</v>
      </c>
      <c r="B17" s="72"/>
      <c r="C17" s="72"/>
      <c r="D17" s="72"/>
      <c r="E17" s="72"/>
      <c r="F17" s="51">
        <v>180</v>
      </c>
    </row>
    <row r="18" spans="1:6" ht="13.5" customHeight="1">
      <c r="A18" s="47" t="s">
        <v>79</v>
      </c>
      <c r="B18" s="72"/>
      <c r="C18" s="72"/>
      <c r="D18" s="72"/>
      <c r="E18" s="72"/>
      <c r="F18" s="49">
        <v>0.1</v>
      </c>
    </row>
    <row r="19" spans="1:6">
      <c r="A19" s="47" t="s">
        <v>80</v>
      </c>
      <c r="B19" s="72"/>
      <c r="C19" s="72"/>
      <c r="D19" s="72"/>
      <c r="E19" s="72"/>
      <c r="F19" s="52">
        <f>PMT(F18/12,F17,-100000)</f>
        <v>1074.6051177081183</v>
      </c>
    </row>
    <row r="20" spans="1:6">
      <c r="A20" s="47" t="s">
        <v>81</v>
      </c>
      <c r="B20" s="72"/>
      <c r="C20" s="72"/>
      <c r="D20" s="72"/>
      <c r="E20" s="72"/>
      <c r="F20" s="53">
        <f>F16/F19</f>
        <v>42.290806099632384</v>
      </c>
    </row>
    <row r="21" spans="1:6" ht="15.4" customHeight="1">
      <c r="A21" s="76" t="s">
        <v>82</v>
      </c>
      <c r="B21" s="76"/>
      <c r="C21" s="76"/>
      <c r="D21" s="76"/>
      <c r="E21" s="76"/>
      <c r="F21" s="76"/>
    </row>
    <row r="22" spans="1:6">
      <c r="A22" s="47" t="s">
        <v>78</v>
      </c>
      <c r="B22" s="72"/>
      <c r="C22" s="72"/>
      <c r="D22" s="72"/>
      <c r="E22" s="72"/>
      <c r="F22" s="50">
        <v>180</v>
      </c>
    </row>
    <row r="23" spans="1:6">
      <c r="A23" s="47" t="s">
        <v>79</v>
      </c>
      <c r="B23" s="72"/>
      <c r="C23" s="72"/>
      <c r="D23" s="72"/>
      <c r="E23" s="72"/>
      <c r="F23" s="54">
        <v>9.5500000000000002E-2</v>
      </c>
    </row>
    <row r="24" spans="1:6">
      <c r="A24" s="47" t="s">
        <v>80</v>
      </c>
      <c r="B24" s="72"/>
      <c r="C24" s="72"/>
      <c r="D24" s="72"/>
      <c r="E24" s="72"/>
      <c r="F24" s="53">
        <f>PMT(F23/12,F22,-100000)</f>
        <v>1047.2438674424591</v>
      </c>
    </row>
    <row r="25" spans="1:6">
      <c r="A25" s="47" t="s">
        <v>83</v>
      </c>
      <c r="B25" s="77">
        <f>B15</f>
        <v>0</v>
      </c>
      <c r="C25" s="77"/>
      <c r="D25" s="77"/>
      <c r="E25" s="77"/>
      <c r="F25" s="55">
        <v>0</v>
      </c>
    </row>
    <row r="26" spans="1:6">
      <c r="A26" s="47" t="s">
        <v>84</v>
      </c>
      <c r="B26" s="72"/>
      <c r="C26" s="72"/>
      <c r="D26" s="72"/>
      <c r="E26" s="72"/>
      <c r="F26" s="56">
        <f>F25*F24</f>
        <v>0</v>
      </c>
    </row>
    <row r="27" spans="1:6">
      <c r="A27" s="47" t="s">
        <v>85</v>
      </c>
      <c r="B27" s="72"/>
      <c r="C27" s="72"/>
      <c r="D27" s="72"/>
      <c r="E27" s="72"/>
      <c r="F27" s="57">
        <f>(F26+F14)/F13</f>
        <v>0.1956463062629886</v>
      </c>
    </row>
    <row r="28" spans="1:6">
      <c r="A28" s="58" t="s">
        <v>86</v>
      </c>
      <c r="B28" s="79" t="s">
        <v>4</v>
      </c>
      <c r="C28" s="79"/>
      <c r="D28" s="79"/>
      <c r="E28" s="79"/>
      <c r="F28" s="59">
        <v>0</v>
      </c>
    </row>
    <row r="29" spans="1:6">
      <c r="A29" s="58" t="s">
        <v>87</v>
      </c>
      <c r="B29" s="72"/>
      <c r="C29" s="72"/>
      <c r="D29" s="72"/>
      <c r="E29" s="72"/>
      <c r="F29" s="60"/>
    </row>
    <row r="30" spans="1:6">
      <c r="A30" s="58" t="s">
        <v>88</v>
      </c>
      <c r="B30" s="72"/>
      <c r="C30" s="72"/>
      <c r="D30" s="72"/>
      <c r="E30" s="72"/>
      <c r="F30" s="61" t="e">
        <f>F25/F28</f>
        <v>#DIV/0!</v>
      </c>
    </row>
    <row r="31" spans="1:6">
      <c r="A31" s="47" t="s">
        <v>89</v>
      </c>
      <c r="B31" s="72"/>
      <c r="C31" s="72"/>
      <c r="D31" s="72"/>
      <c r="E31" s="72"/>
      <c r="F31" s="61" t="e">
        <f>(F25+F29)/F28</f>
        <v>#DIV/0!</v>
      </c>
    </row>
    <row r="32" spans="1:6">
      <c r="A32" s="47" t="s">
        <v>90</v>
      </c>
      <c r="B32" s="72"/>
      <c r="C32" s="72"/>
      <c r="D32" s="72"/>
      <c r="E32" s="72"/>
      <c r="F32" s="61" t="e">
        <f>F31+F27</f>
        <v>#DIV/0!</v>
      </c>
    </row>
    <row r="33" spans="1:6" ht="15.4" customHeight="1">
      <c r="A33" s="78"/>
      <c r="B33" s="78"/>
      <c r="C33" s="78"/>
      <c r="D33" s="78"/>
      <c r="E33" s="78"/>
      <c r="F33" s="78"/>
    </row>
    <row r="34" spans="1:6">
      <c r="A34" s="78"/>
      <c r="B34" s="78"/>
      <c r="C34" s="78"/>
      <c r="D34" s="78"/>
      <c r="E34" s="78"/>
      <c r="F34" s="78"/>
    </row>
    <row r="35" spans="1:6" ht="15.4" customHeight="1">
      <c r="A35" s="78"/>
      <c r="B35" s="78"/>
      <c r="C35" s="78"/>
      <c r="D35" s="78"/>
      <c r="E35" s="78"/>
      <c r="F35" s="78"/>
    </row>
    <row r="36" spans="1:6">
      <c r="A36" s="78"/>
      <c r="B36" s="78"/>
      <c r="C36" s="78"/>
      <c r="D36" s="78"/>
      <c r="E36" s="78"/>
      <c r="F36" s="78"/>
    </row>
    <row r="37" spans="1:6">
      <c r="A37" s="78"/>
      <c r="B37" s="78"/>
      <c r="C37" s="78"/>
      <c r="D37" s="78"/>
      <c r="E37" s="78"/>
      <c r="F37" s="78"/>
    </row>
    <row r="38" spans="1:6">
      <c r="A38" s="78"/>
      <c r="B38" s="78"/>
      <c r="C38" s="78"/>
      <c r="D38" s="78"/>
      <c r="E38" s="78"/>
      <c r="F38" s="78"/>
    </row>
    <row r="39" spans="1:6">
      <c r="A39" s="78"/>
      <c r="B39" s="78"/>
      <c r="C39" s="78"/>
      <c r="D39" s="78"/>
      <c r="E39" s="78"/>
      <c r="F39" s="78"/>
    </row>
    <row r="40" spans="1:6" ht="15.4" customHeight="1">
      <c r="A40" s="78"/>
      <c r="B40" s="78"/>
      <c r="C40" s="78"/>
      <c r="D40" s="78"/>
      <c r="E40" s="78"/>
      <c r="F40" s="78"/>
    </row>
    <row r="41" spans="1:6">
      <c r="A41" s="78"/>
      <c r="B41" s="78"/>
      <c r="C41" s="78"/>
      <c r="D41" s="78"/>
      <c r="E41" s="78"/>
      <c r="F41" s="78"/>
    </row>
    <row r="42" spans="1:6">
      <c r="A42" s="80" t="s">
        <v>7</v>
      </c>
      <c r="B42" s="80"/>
      <c r="C42" s="80"/>
      <c r="D42" s="80"/>
      <c r="E42" s="80"/>
      <c r="F42" s="80"/>
    </row>
    <row r="43" spans="1:6">
      <c r="A43" s="78"/>
      <c r="B43" s="78"/>
      <c r="C43" s="78"/>
      <c r="D43" s="78"/>
      <c r="E43" s="78"/>
      <c r="F43" s="78"/>
    </row>
    <row r="44" spans="1:6">
      <c r="A44" s="78" t="s">
        <v>8</v>
      </c>
      <c r="B44" s="78"/>
      <c r="C44" s="78"/>
      <c r="D44" s="78"/>
      <c r="E44" s="78"/>
      <c r="F44" s="78"/>
    </row>
    <row r="45" spans="1:6">
      <c r="A45" s="78"/>
      <c r="B45" s="78"/>
      <c r="C45" s="78"/>
      <c r="D45" s="78"/>
      <c r="E45" s="78"/>
      <c r="F45" s="78"/>
    </row>
    <row r="46" spans="1:6" ht="15.4" customHeight="1">
      <c r="A46" s="78"/>
      <c r="B46" s="78"/>
      <c r="C46" s="78"/>
      <c r="D46" s="78"/>
      <c r="E46" s="78"/>
      <c r="F46" s="78"/>
    </row>
    <row r="47" spans="1:6">
      <c r="A47" s="78"/>
      <c r="B47" s="78"/>
      <c r="C47" s="78"/>
      <c r="D47" s="78"/>
      <c r="E47" s="78"/>
      <c r="F47" s="78"/>
    </row>
    <row r="48" spans="1:6">
      <c r="A48" s="78"/>
      <c r="B48" s="78"/>
      <c r="C48" s="78"/>
      <c r="D48" s="78"/>
      <c r="E48" s="78"/>
      <c r="F48" s="78"/>
    </row>
    <row r="49" spans="1:6">
      <c r="A49" s="80" t="s">
        <v>9</v>
      </c>
      <c r="B49" s="80"/>
      <c r="C49" s="80"/>
      <c r="D49" s="80"/>
      <c r="E49" s="80"/>
      <c r="F49" s="80"/>
    </row>
    <row r="50" spans="1:6" ht="15.4" customHeight="1">
      <c r="A50" s="78"/>
      <c r="B50" s="78"/>
      <c r="C50" s="78"/>
      <c r="D50" s="78"/>
      <c r="E50" s="78"/>
      <c r="F50" s="78"/>
    </row>
    <row r="51" spans="1:6" ht="26.85" customHeight="1">
      <c r="A51" s="78"/>
      <c r="B51" s="78"/>
      <c r="C51" s="78"/>
      <c r="D51" s="78"/>
      <c r="E51" s="78"/>
      <c r="F51" s="78"/>
    </row>
    <row r="52" spans="1:6" ht="15.4" customHeight="1">
      <c r="A52" s="78"/>
      <c r="B52" s="78"/>
      <c r="C52" s="78"/>
      <c r="D52" s="78"/>
      <c r="E52" s="78"/>
      <c r="F52" s="78"/>
    </row>
    <row r="53" spans="1:6" ht="15.4" customHeight="1">
      <c r="A53" s="78"/>
      <c r="B53" s="78"/>
      <c r="C53" s="78"/>
      <c r="D53" s="78"/>
      <c r="E53" s="78"/>
      <c r="F53" s="78"/>
    </row>
    <row r="54" spans="1:6">
      <c r="A54" s="78"/>
      <c r="B54" s="78"/>
      <c r="C54" s="78"/>
      <c r="D54" s="78"/>
      <c r="E54" s="78"/>
      <c r="F54" s="78"/>
    </row>
    <row r="55" spans="1:6" ht="16.350000000000001" customHeight="1">
      <c r="A55" s="80" t="s">
        <v>10</v>
      </c>
      <c r="B55" s="80"/>
      <c r="C55" s="80"/>
      <c r="D55" s="80"/>
      <c r="E55" s="80"/>
      <c r="F55" s="80"/>
    </row>
    <row r="56" spans="1:6" ht="16.350000000000001" customHeight="1">
      <c r="A56" s="62" t="s">
        <v>6</v>
      </c>
      <c r="B56" s="63" t="s">
        <v>11</v>
      </c>
      <c r="C56" s="63" t="s">
        <v>12</v>
      </c>
      <c r="D56" s="63" t="s">
        <v>13</v>
      </c>
      <c r="E56" s="63" t="s">
        <v>14</v>
      </c>
      <c r="F56" s="63" t="s">
        <v>15</v>
      </c>
    </row>
    <row r="57" spans="1:6" ht="16.350000000000001" customHeight="1">
      <c r="A57" s="64" t="str">
        <f>+A28</f>
        <v xml:space="preserve">Value based on Market valuation                </v>
      </c>
      <c r="B57" s="65"/>
      <c r="C57" s="65"/>
      <c r="D57" s="66" t="s">
        <v>16</v>
      </c>
      <c r="E57" s="65" t="s">
        <v>16</v>
      </c>
      <c r="F57" s="65"/>
    </row>
    <row r="58" spans="1:6" ht="16.350000000000001" customHeight="1">
      <c r="A58" s="64" t="s">
        <v>5</v>
      </c>
      <c r="B58" s="65"/>
      <c r="C58" s="65"/>
      <c r="D58" s="66" t="s">
        <v>16</v>
      </c>
      <c r="E58" s="65" t="s">
        <v>16</v>
      </c>
      <c r="F58" s="65"/>
    </row>
    <row r="59" spans="1:6" ht="16.350000000000001" customHeight="1">
      <c r="A59" s="80" t="s">
        <v>17</v>
      </c>
      <c r="B59" s="80"/>
      <c r="C59" s="80"/>
      <c r="D59" s="80"/>
      <c r="E59" s="80"/>
      <c r="F59" s="80"/>
    </row>
    <row r="60" spans="1:6" ht="16.350000000000001" customHeight="1">
      <c r="A60" s="62" t="s">
        <v>6</v>
      </c>
      <c r="B60" s="63" t="s">
        <v>18</v>
      </c>
      <c r="C60" s="63" t="s">
        <v>19</v>
      </c>
      <c r="D60" s="63" t="s">
        <v>20</v>
      </c>
      <c r="E60" s="81" t="s">
        <v>21</v>
      </c>
      <c r="F60" s="81"/>
    </row>
    <row r="61" spans="1:6" ht="16.350000000000001" customHeight="1">
      <c r="A61" s="64" t="str">
        <f>+A28</f>
        <v xml:space="preserve">Value based on Market valuation                </v>
      </c>
      <c r="B61" s="65" t="s">
        <v>16</v>
      </c>
      <c r="C61" s="65"/>
      <c r="D61" s="66" t="s">
        <v>16</v>
      </c>
      <c r="E61" s="82" t="s">
        <v>16</v>
      </c>
      <c r="F61" s="82"/>
    </row>
    <row r="62" spans="1:6" ht="16.350000000000001" customHeight="1">
      <c r="A62" s="64" t="s">
        <v>5</v>
      </c>
      <c r="B62" s="65" t="s">
        <v>16</v>
      </c>
      <c r="C62" s="65"/>
      <c r="D62" s="66" t="s">
        <v>16</v>
      </c>
      <c r="E62" s="82" t="s">
        <v>16</v>
      </c>
      <c r="F62" s="82"/>
    </row>
    <row r="63" spans="1:6" ht="16.350000000000001" customHeight="1">
      <c r="A63" s="83" t="s">
        <v>22</v>
      </c>
      <c r="B63" s="83"/>
      <c r="C63" s="83"/>
      <c r="D63" s="83" t="s">
        <v>23</v>
      </c>
      <c r="E63" s="83"/>
      <c r="F63" s="83"/>
    </row>
    <row r="64" spans="1:6" ht="16.350000000000001" customHeight="1">
      <c r="A64" s="78" t="s">
        <v>24</v>
      </c>
      <c r="B64" s="78"/>
      <c r="C64" s="78"/>
      <c r="D64" s="78"/>
      <c r="E64" s="78"/>
      <c r="F64" s="78"/>
    </row>
    <row r="65" spans="1:249" ht="16.350000000000001" customHeight="1">
      <c r="A65" s="78" t="s">
        <v>25</v>
      </c>
      <c r="B65" s="78"/>
      <c r="C65" s="78"/>
      <c r="D65" s="78"/>
      <c r="E65" s="78"/>
      <c r="F65" s="78"/>
    </row>
    <row r="66" spans="1:249" ht="26.85" customHeight="1">
      <c r="A66" s="78" t="s">
        <v>26</v>
      </c>
      <c r="B66" s="78"/>
      <c r="C66" s="78"/>
      <c r="D66" s="78"/>
      <c r="E66" s="78"/>
      <c r="F66" s="78"/>
    </row>
    <row r="67" spans="1:249" s="67" customFormat="1">
      <c r="A67" s="78" t="s">
        <v>27</v>
      </c>
      <c r="B67" s="78"/>
      <c r="C67" s="78"/>
      <c r="D67" s="78"/>
      <c r="E67" s="78"/>
      <c r="F67" s="78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ID67" s="68"/>
      <c r="IE67" s="68"/>
      <c r="IF67" s="68"/>
      <c r="IG67" s="35"/>
      <c r="IL67" s="36"/>
      <c r="IM67" s="36"/>
      <c r="IN67" s="37"/>
      <c r="IO67" s="37"/>
    </row>
    <row r="68" spans="1:249" s="67" customFormat="1">
      <c r="A68" s="78" t="s">
        <v>28</v>
      </c>
      <c r="B68" s="78"/>
      <c r="C68" s="78"/>
      <c r="D68" s="78"/>
      <c r="E68" s="78"/>
      <c r="F68" s="78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ID68" s="68"/>
      <c r="IE68" s="68"/>
      <c r="IF68" s="68"/>
      <c r="IG68" s="35"/>
      <c r="IL68" s="36"/>
      <c r="IM68" s="36"/>
      <c r="IN68" s="37"/>
      <c r="IO68" s="37"/>
    </row>
    <row r="69" spans="1:249" s="67" customFormat="1">
      <c r="A69" s="78" t="s">
        <v>29</v>
      </c>
      <c r="B69" s="78"/>
      <c r="C69" s="78"/>
      <c r="D69" s="78"/>
      <c r="E69" s="78"/>
      <c r="F69" s="78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ID69" s="68"/>
      <c r="IE69" s="68"/>
      <c r="IF69" s="68"/>
      <c r="IG69" s="35"/>
      <c r="IL69" s="36"/>
      <c r="IM69" s="36"/>
      <c r="IN69" s="37"/>
      <c r="IO69" s="37"/>
    </row>
    <row r="70" spans="1:249">
      <c r="A70" s="78" t="s">
        <v>30</v>
      </c>
      <c r="B70" s="78"/>
      <c r="C70" s="78"/>
      <c r="D70" s="78"/>
      <c r="E70" s="78"/>
      <c r="F70" s="78"/>
    </row>
    <row r="71" spans="1:249">
      <c r="A71" s="78" t="s">
        <v>31</v>
      </c>
      <c r="B71" s="78"/>
      <c r="C71" s="78"/>
      <c r="D71" s="78"/>
      <c r="E71" s="78"/>
      <c r="F71" s="78"/>
    </row>
    <row r="72" spans="1:249">
      <c r="A72" s="78" t="s">
        <v>32</v>
      </c>
      <c r="B72" s="78"/>
      <c r="C72" s="78"/>
      <c r="D72" s="78"/>
      <c r="E72" s="78"/>
      <c r="F72" s="78"/>
    </row>
    <row r="73" spans="1:249">
      <c r="A73" s="78" t="s">
        <v>33</v>
      </c>
      <c r="B73" s="78"/>
      <c r="C73" s="78"/>
      <c r="D73" s="78"/>
      <c r="E73" s="78"/>
      <c r="F73" s="78"/>
    </row>
    <row r="74" spans="1:249">
      <c r="A74" s="78" t="s">
        <v>34</v>
      </c>
      <c r="B74" s="78"/>
      <c r="C74" s="78"/>
      <c r="D74" s="78"/>
      <c r="E74" s="78"/>
      <c r="F74" s="78"/>
    </row>
    <row r="75" spans="1:249">
      <c r="A75" s="78" t="s">
        <v>35</v>
      </c>
      <c r="B75" s="78"/>
      <c r="C75" s="78"/>
      <c r="D75" s="85" t="s">
        <v>36</v>
      </c>
      <c r="E75" s="85"/>
      <c r="F75" s="85"/>
    </row>
    <row r="76" spans="1:249">
      <c r="A76" s="86" t="s">
        <v>37</v>
      </c>
      <c r="B76" s="86"/>
      <c r="C76" s="86"/>
      <c r="D76" s="86"/>
      <c r="E76" s="86"/>
      <c r="F76" s="86"/>
    </row>
    <row r="77" spans="1:249">
      <c r="A77" s="87"/>
      <c r="B77" s="87"/>
      <c r="C77" s="87"/>
      <c r="D77" s="87"/>
      <c r="E77" s="87"/>
      <c r="F77" s="87"/>
    </row>
    <row r="78" spans="1:249">
      <c r="A78" s="87"/>
      <c r="B78" s="87"/>
      <c r="C78" s="87"/>
      <c r="D78" s="87"/>
      <c r="E78" s="87"/>
      <c r="F78" s="87"/>
    </row>
    <row r="79" spans="1:249">
      <c r="A79" s="84"/>
      <c r="B79" s="84"/>
      <c r="C79" s="84"/>
      <c r="D79" s="84"/>
      <c r="E79" s="84"/>
      <c r="F79" s="84"/>
    </row>
  </sheetData>
  <sheetProtection selectLockedCells="1" selectUnlockedCells="1"/>
  <mergeCells count="79">
    <mergeCell ref="A79:F79"/>
    <mergeCell ref="A72:C72"/>
    <mergeCell ref="D72:F72"/>
    <mergeCell ref="A73:C73"/>
    <mergeCell ref="D73:F73"/>
    <mergeCell ref="A74:C74"/>
    <mergeCell ref="D74:F74"/>
    <mergeCell ref="A75:C75"/>
    <mergeCell ref="D75:F75"/>
    <mergeCell ref="A76:F76"/>
    <mergeCell ref="A77:F77"/>
    <mergeCell ref="A78:F78"/>
    <mergeCell ref="A69:C69"/>
    <mergeCell ref="D69:F69"/>
    <mergeCell ref="A70:C70"/>
    <mergeCell ref="D70:F70"/>
    <mergeCell ref="A71:C71"/>
    <mergeCell ref="D71:F71"/>
    <mergeCell ref="A66:C66"/>
    <mergeCell ref="D66:F66"/>
    <mergeCell ref="A67:C67"/>
    <mergeCell ref="D67:F67"/>
    <mergeCell ref="A68:C68"/>
    <mergeCell ref="D68:F68"/>
    <mergeCell ref="A65:C65"/>
    <mergeCell ref="D65:F65"/>
    <mergeCell ref="A53:F53"/>
    <mergeCell ref="A54:F54"/>
    <mergeCell ref="A55:F55"/>
    <mergeCell ref="A59:F59"/>
    <mergeCell ref="E60:F60"/>
    <mergeCell ref="E61:F61"/>
    <mergeCell ref="E62:F62"/>
    <mergeCell ref="A63:C63"/>
    <mergeCell ref="D63:F63"/>
    <mergeCell ref="A64:C64"/>
    <mergeCell ref="D64:F64"/>
    <mergeCell ref="B31:E31"/>
    <mergeCell ref="A52:F52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40:F40"/>
    <mergeCell ref="A33:F33"/>
    <mergeCell ref="A34:F34"/>
    <mergeCell ref="B26:E26"/>
    <mergeCell ref="B27:E27"/>
    <mergeCell ref="B28:E28"/>
    <mergeCell ref="B29:E29"/>
    <mergeCell ref="B30:E30"/>
    <mergeCell ref="A35:F35"/>
    <mergeCell ref="A36:F36"/>
    <mergeCell ref="A37:F37"/>
    <mergeCell ref="A38:F38"/>
    <mergeCell ref="A39:F39"/>
    <mergeCell ref="B32:E32"/>
    <mergeCell ref="B1:C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A21:F21"/>
    <mergeCell ref="B22:E22"/>
    <mergeCell ref="B23:E23"/>
    <mergeCell ref="B24:E24"/>
    <mergeCell ref="B25:E25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W4"/>
  <sheetViews>
    <sheetView topLeftCell="C1" zoomScale="124" zoomScaleNormal="124" workbookViewId="0">
      <selection activeCell="K5" sqref="K5"/>
    </sheetView>
  </sheetViews>
  <sheetFormatPr defaultColWidth="22.140625" defaultRowHeight="13.5"/>
  <cols>
    <col min="1" max="1" width="5.42578125" style="2" customWidth="1"/>
    <col min="2" max="2" width="22.140625" style="2"/>
    <col min="3" max="3" width="20.85546875" style="2" customWidth="1"/>
    <col min="4" max="4" width="14.140625" style="2" customWidth="1"/>
    <col min="5" max="5" width="10.42578125" style="2" customWidth="1"/>
    <col min="6" max="6" width="11.85546875" style="2" customWidth="1"/>
    <col min="7" max="7" width="15.42578125" style="2" customWidth="1"/>
    <col min="8" max="8" width="12.85546875" style="2" customWidth="1"/>
    <col min="9" max="9" width="13.140625" style="2" customWidth="1"/>
    <col min="10" max="10" width="22.140625" style="2"/>
    <col min="11" max="11" width="17.140625" style="2" bestFit="1" customWidth="1"/>
    <col min="12" max="244" width="22.140625" style="2"/>
    <col min="245" max="16384" width="22.140625" style="1"/>
  </cols>
  <sheetData>
    <row r="1" spans="1:257" ht="27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104</v>
      </c>
      <c r="H1" s="3" t="s">
        <v>105</v>
      </c>
      <c r="I1" s="3" t="s">
        <v>106</v>
      </c>
      <c r="J1" s="3" t="s">
        <v>44</v>
      </c>
      <c r="K1" s="3" t="s">
        <v>92</v>
      </c>
      <c r="IK1" s="2"/>
      <c r="IL1" s="2"/>
      <c r="IM1" s="2"/>
      <c r="IN1" s="2"/>
    </row>
    <row r="2" spans="1:257">
      <c r="A2" s="4">
        <v>1</v>
      </c>
      <c r="B2" s="5">
        <v>144675100001625</v>
      </c>
      <c r="C2" s="4" t="s">
        <v>107</v>
      </c>
      <c r="D2" s="4" t="s">
        <v>102</v>
      </c>
      <c r="E2" s="5" t="s">
        <v>103</v>
      </c>
      <c r="F2" s="6">
        <v>1000000</v>
      </c>
      <c r="G2" s="5">
        <v>180</v>
      </c>
      <c r="H2" s="5"/>
      <c r="I2" s="5"/>
      <c r="J2" s="5">
        <v>11054</v>
      </c>
      <c r="K2" s="5" t="s">
        <v>91</v>
      </c>
      <c r="IK2" s="2"/>
      <c r="IL2" s="2"/>
      <c r="IM2" s="2"/>
      <c r="IN2" s="2"/>
    </row>
    <row r="3" spans="1:257">
      <c r="A3" s="4">
        <v>12</v>
      </c>
      <c r="B3" s="7"/>
      <c r="C3" s="4"/>
      <c r="D3" s="8"/>
      <c r="E3" s="8"/>
      <c r="F3" s="8"/>
      <c r="G3" s="31"/>
      <c r="H3" s="31"/>
      <c r="I3" s="31"/>
      <c r="J3" s="9"/>
      <c r="K3" s="5" t="s">
        <v>91</v>
      </c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</row>
    <row r="4" spans="1:257">
      <c r="A4" s="10"/>
      <c r="B4" s="4"/>
      <c r="C4" s="4"/>
      <c r="D4" s="4"/>
      <c r="E4" s="4"/>
      <c r="F4" s="4"/>
      <c r="G4" s="4"/>
      <c r="H4" s="4"/>
      <c r="I4" s="4"/>
      <c r="J4" s="4"/>
      <c r="K4" s="11">
        <f>SUMIF(K2:K3,"Y",J2:J3)</f>
        <v>11054</v>
      </c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8" t="s">
        <v>45</v>
      </c>
      <c r="B1" s="88"/>
      <c r="C1" s="13"/>
    </row>
    <row r="2" spans="1:6" ht="14.25" customHeight="1">
      <c r="A2" s="88" t="s">
        <v>46</v>
      </c>
      <c r="B2" s="88"/>
      <c r="C2" s="13"/>
    </row>
    <row r="5" spans="1:6" ht="30">
      <c r="A5" s="14" t="s">
        <v>38</v>
      </c>
      <c r="B5" s="15" t="s">
        <v>47</v>
      </c>
      <c r="C5" s="15" t="s">
        <v>48</v>
      </c>
      <c r="D5" s="16" t="s">
        <v>49</v>
      </c>
      <c r="E5" s="12" t="s">
        <v>50</v>
      </c>
      <c r="F5" s="12" t="s">
        <v>51</v>
      </c>
    </row>
    <row r="6" spans="1:6" ht="42.75">
      <c r="A6" s="17">
        <v>1</v>
      </c>
      <c r="B6" s="18" t="s">
        <v>52</v>
      </c>
      <c r="C6" s="19" t="s">
        <v>53</v>
      </c>
      <c r="D6" s="20"/>
      <c r="E6" s="21">
        <v>0.2</v>
      </c>
      <c r="F6" s="21">
        <f t="shared" ref="F6:F12" si="0">E6/10*D6</f>
        <v>0</v>
      </c>
    </row>
    <row r="7" spans="1:6" ht="42.75">
      <c r="A7" s="17">
        <v>2</v>
      </c>
      <c r="B7" s="18" t="s">
        <v>54</v>
      </c>
      <c r="C7" s="19" t="s">
        <v>55</v>
      </c>
      <c r="D7" s="22"/>
      <c r="E7" s="21">
        <v>0.15</v>
      </c>
      <c r="F7" s="21">
        <f t="shared" si="0"/>
        <v>0</v>
      </c>
    </row>
    <row r="8" spans="1:6" ht="42.75">
      <c r="A8" s="17">
        <v>3</v>
      </c>
      <c r="B8" s="18" t="s">
        <v>56</v>
      </c>
      <c r="C8" s="19" t="s">
        <v>57</v>
      </c>
      <c r="D8" s="22"/>
      <c r="E8" s="21">
        <v>0.1</v>
      </c>
      <c r="F8" s="21">
        <f t="shared" si="0"/>
        <v>0</v>
      </c>
    </row>
    <row r="9" spans="1:6" ht="57">
      <c r="A9" s="17">
        <v>4</v>
      </c>
      <c r="B9" s="18" t="s">
        <v>58</v>
      </c>
      <c r="C9" s="23" t="s">
        <v>59</v>
      </c>
      <c r="D9" s="22"/>
      <c r="E9" s="21">
        <v>0.1</v>
      </c>
      <c r="F9" s="21">
        <f t="shared" si="0"/>
        <v>0</v>
      </c>
    </row>
    <row r="10" spans="1:6" ht="85.5">
      <c r="A10" s="17">
        <v>5</v>
      </c>
      <c r="B10" s="18" t="s">
        <v>60</v>
      </c>
      <c r="C10" s="19" t="s">
        <v>61</v>
      </c>
      <c r="D10" s="22"/>
      <c r="E10" s="21">
        <v>0.1</v>
      </c>
      <c r="F10" s="21">
        <f t="shared" si="0"/>
        <v>0</v>
      </c>
    </row>
    <row r="11" spans="1:6" ht="128.25">
      <c r="A11" s="17">
        <v>6</v>
      </c>
      <c r="B11" s="24" t="s">
        <v>62</v>
      </c>
      <c r="C11" s="25" t="s">
        <v>63</v>
      </c>
      <c r="D11" s="22"/>
      <c r="E11" s="21">
        <v>0.1</v>
      </c>
      <c r="F11" s="21">
        <f t="shared" si="0"/>
        <v>0</v>
      </c>
    </row>
    <row r="12" spans="1:6" ht="28.5">
      <c r="A12" s="17">
        <v>7</v>
      </c>
      <c r="B12" s="17" t="s">
        <v>64</v>
      </c>
      <c r="C12" s="26" t="s">
        <v>65</v>
      </c>
      <c r="D12" s="22"/>
      <c r="E12" s="21">
        <v>0.25</v>
      </c>
      <c r="F12" s="21">
        <f t="shared" si="0"/>
        <v>0</v>
      </c>
    </row>
    <row r="13" spans="1:6" ht="15">
      <c r="A13" s="27"/>
      <c r="B13" s="28" t="s">
        <v>66</v>
      </c>
      <c r="C13" s="28"/>
      <c r="D13" s="29"/>
      <c r="E13" s="30">
        <f>SUM(E6:E12)</f>
        <v>0.99999999999999989</v>
      </c>
      <c r="F13" s="30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C3:J23"/>
  <sheetViews>
    <sheetView workbookViewId="0">
      <selection activeCell="H15" sqref="H15"/>
    </sheetView>
  </sheetViews>
  <sheetFormatPr defaultRowHeight="12.75"/>
  <sheetData>
    <row r="3" spans="3:10">
      <c r="C3" s="70" t="s">
        <v>114</v>
      </c>
      <c r="D3" s="70"/>
      <c r="E3" s="70"/>
      <c r="F3" s="70"/>
    </row>
    <row r="4" spans="3:10">
      <c r="D4" t="s">
        <v>67</v>
      </c>
      <c r="E4" t="s">
        <v>68</v>
      </c>
      <c r="F4" t="s">
        <v>69</v>
      </c>
    </row>
    <row r="5" spans="3:10">
      <c r="C5" s="71" t="s">
        <v>108</v>
      </c>
      <c r="D5" s="69">
        <v>573300.75</v>
      </c>
      <c r="E5" s="69">
        <v>624927.75</v>
      </c>
      <c r="F5" s="69">
        <v>635794.75</v>
      </c>
      <c r="G5" s="69">
        <f>SUM(D5:F5)/3</f>
        <v>611341.08333333337</v>
      </c>
    </row>
    <row r="6" spans="3:10">
      <c r="C6" s="71" t="s">
        <v>109</v>
      </c>
      <c r="D6" s="69">
        <v>904955.5</v>
      </c>
      <c r="E6" s="69">
        <v>900803.8</v>
      </c>
      <c r="F6" s="69">
        <v>878085.08</v>
      </c>
      <c r="G6" s="69">
        <f t="shared" ref="G6:G10" si="0">SUM(D6:F6)/3</f>
        <v>894614.79333333333</v>
      </c>
    </row>
    <row r="7" spans="3:10">
      <c r="C7" s="71" t="s">
        <v>110</v>
      </c>
      <c r="D7" s="69">
        <v>920848.8</v>
      </c>
      <c r="E7" s="69">
        <v>933348.08</v>
      </c>
      <c r="F7" s="69">
        <v>965598.08</v>
      </c>
      <c r="G7" s="69">
        <f t="shared" si="0"/>
        <v>939931.65333333332</v>
      </c>
    </row>
    <row r="8" spans="3:10">
      <c r="C8" s="71" t="s">
        <v>111</v>
      </c>
      <c r="D8" s="69">
        <v>970191.6</v>
      </c>
      <c r="E8" s="69">
        <v>967691.6</v>
      </c>
      <c r="F8" s="69">
        <v>1074396.6000000001</v>
      </c>
      <c r="G8" s="69">
        <f t="shared" si="0"/>
        <v>1004093.2666666666</v>
      </c>
    </row>
    <row r="9" spans="3:10">
      <c r="C9" s="71" t="s">
        <v>112</v>
      </c>
      <c r="D9" s="69">
        <v>1463145.75</v>
      </c>
      <c r="E9" s="69">
        <v>1454794.12</v>
      </c>
      <c r="F9" s="69">
        <v>1392872.55</v>
      </c>
      <c r="G9" s="69">
        <f t="shared" si="0"/>
        <v>1436937.4733333334</v>
      </c>
    </row>
    <row r="10" spans="3:10">
      <c r="C10" s="71" t="s">
        <v>113</v>
      </c>
      <c r="D10" s="69">
        <v>1412429.73</v>
      </c>
      <c r="E10" s="69">
        <v>1446220</v>
      </c>
      <c r="F10" s="69">
        <v>1445990</v>
      </c>
      <c r="G10" s="69">
        <f t="shared" si="0"/>
        <v>1434879.9100000001</v>
      </c>
    </row>
    <row r="11" spans="3:10">
      <c r="G11" s="69">
        <f>SUM(G5:G10)/6</f>
        <v>1053633.03</v>
      </c>
      <c r="J11">
        <f>65249*1.5</f>
        <v>97873.5</v>
      </c>
    </row>
    <row r="15" spans="3:10">
      <c r="C15" s="70" t="s">
        <v>114</v>
      </c>
      <c r="D15" s="70"/>
      <c r="E15" s="70"/>
      <c r="F15" s="70"/>
    </row>
    <row r="16" spans="3:10">
      <c r="D16" t="s">
        <v>67</v>
      </c>
      <c r="E16" t="s">
        <v>68</v>
      </c>
      <c r="F16" t="s">
        <v>69</v>
      </c>
    </row>
    <row r="17" spans="3:7">
      <c r="C17" s="71" t="s">
        <v>108</v>
      </c>
      <c r="D17" s="69"/>
      <c r="E17" s="69"/>
      <c r="F17" s="69"/>
      <c r="G17" s="69">
        <f>SUM(D17:F17)/3</f>
        <v>0</v>
      </c>
    </row>
    <row r="18" spans="3:7">
      <c r="C18" s="71" t="s">
        <v>109</v>
      </c>
      <c r="D18" s="69"/>
      <c r="E18" s="69"/>
      <c r="F18" s="69"/>
      <c r="G18" s="69">
        <f t="shared" ref="G18:G22" si="1">SUM(D18:F18)/3</f>
        <v>0</v>
      </c>
    </row>
    <row r="19" spans="3:7">
      <c r="C19" s="71" t="s">
        <v>110</v>
      </c>
      <c r="D19" s="69"/>
      <c r="E19" s="69"/>
      <c r="F19" s="69"/>
      <c r="G19" s="69">
        <f t="shared" si="1"/>
        <v>0</v>
      </c>
    </row>
    <row r="20" spans="3:7">
      <c r="C20" s="71" t="s">
        <v>111</v>
      </c>
      <c r="D20" s="69"/>
      <c r="E20" s="69"/>
      <c r="F20" s="69"/>
      <c r="G20" s="69">
        <f t="shared" si="1"/>
        <v>0</v>
      </c>
    </row>
    <row r="21" spans="3:7">
      <c r="C21" s="71" t="s">
        <v>112</v>
      </c>
      <c r="D21" s="69"/>
      <c r="E21" s="69"/>
      <c r="F21" s="69"/>
      <c r="G21" s="69">
        <f t="shared" si="1"/>
        <v>0</v>
      </c>
    </row>
    <row r="22" spans="3:7">
      <c r="C22" s="71" t="s">
        <v>113</v>
      </c>
      <c r="D22" s="69"/>
      <c r="E22" s="69"/>
      <c r="F22" s="69"/>
      <c r="G22" s="69">
        <f t="shared" si="1"/>
        <v>0</v>
      </c>
    </row>
    <row r="23" spans="3:7">
      <c r="G23" s="69">
        <f>SUM(G17:G22)/6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2019-07-26T06:22:04Z</dcterms:modified>
</cp:coreProperties>
</file>