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K8" i="2"/>
  <c r="F29" i="1" s="1"/>
  <c r="I5" i="2"/>
  <c r="I4"/>
  <c r="I3"/>
  <c r="D24" i="1"/>
  <c r="F24" s="1"/>
  <c r="D25"/>
  <c r="F25" s="1"/>
  <c r="D26"/>
  <c r="F26" s="1"/>
  <c r="D19"/>
  <c r="D21"/>
  <c r="F21" s="1"/>
  <c r="D22"/>
  <c r="F22" s="1"/>
  <c r="B20"/>
  <c r="D20" s="1"/>
  <c r="F20" s="1"/>
  <c r="F19"/>
  <c r="D14"/>
  <c r="F14" s="1"/>
  <c r="D15"/>
  <c r="F15" s="1"/>
  <c r="D16"/>
  <c r="F16" s="1"/>
  <c r="D17"/>
  <c r="F17" s="1"/>
  <c r="D9"/>
  <c r="F9" s="1"/>
  <c r="D10"/>
  <c r="F10" s="1"/>
  <c r="D11"/>
  <c r="F11" s="1"/>
  <c r="D12"/>
  <c r="F12" s="1"/>
  <c r="D3"/>
  <c r="F3" s="1"/>
  <c r="D4"/>
  <c r="F4" s="1"/>
  <c r="D7"/>
  <c r="F7" s="1"/>
  <c r="C6"/>
  <c r="C5"/>
  <c r="B6"/>
  <c r="B5"/>
  <c r="L5" i="2"/>
  <c r="L6"/>
  <c r="F46" i="1"/>
  <c r="F45"/>
  <c r="B40"/>
  <c r="F39"/>
  <c r="F41" s="1"/>
  <c r="F34"/>
  <c r="F6" i="5"/>
  <c r="F7"/>
  <c r="F13" s="1"/>
  <c r="F8"/>
  <c r="F9"/>
  <c r="F10"/>
  <c r="F11"/>
  <c r="F12"/>
  <c r="E13"/>
  <c r="D6" i="1" l="1"/>
  <c r="F6" s="1"/>
  <c r="D5"/>
  <c r="F5" s="1"/>
  <c r="F27" l="1"/>
  <c r="F28" s="1"/>
  <c r="F31" l="1"/>
  <c r="F35" s="1"/>
  <c r="F42"/>
  <c r="F47" s="1"/>
</calcChain>
</file>

<file path=xl/sharedStrings.xml><?xml version="1.0" encoding="utf-8"?>
<sst xmlns="http://schemas.openxmlformats.org/spreadsheetml/2006/main" count="140" uniqueCount="91">
  <si>
    <t xml:space="preserve">Application No.    </t>
  </si>
  <si>
    <t xml:space="preserve">TOP UP </t>
  </si>
  <si>
    <t>Eligibility</t>
  </si>
  <si>
    <t>Market Value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</si>
  <si>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</si>
  <si>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</si>
  <si>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</si>
  <si>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</si>
  <si>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</si>
  <si>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</si>
  <si>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</si>
  <si>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</si>
  <si>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</si>
  <si>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</si>
  <si>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</si>
  <si>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No. Of Bounces</t>
  </si>
  <si>
    <t>-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</si>
  <si>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</si>
  <si>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</si>
  <si>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</si>
  <si>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</si>
  <si>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</si>
  <si>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</si>
  <si>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</si>
  <si>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</si>
  <si>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</si>
  <si>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</si>
  <si>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</si>
  <si>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</si>
  <si>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</si>
  <si>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</si>
  <si>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</si>
  <si>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</si>
  <si>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</si>
  <si>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</si>
  <si>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</si>
  <si>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</si>
  <si>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</si>
  <si>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</si>
  <si>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</si>
  <si>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</si>
  <si>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</si>
  <si>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Payment made u/s 40A(2)(b) added back.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</si>
  <si>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</si>
  <si>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</si>
  <si>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</si>
  <si>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</si>
  <si>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</si>
  <si>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</si>
  <si>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</si>
  <si>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</si>
  <si>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</si>
  <si>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</si>
  <si>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</si>
  <si>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</si>
  <si>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</si>
  <si>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</si>
  <si>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</si>
  <si>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</si>
  <si>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</si>
  <si>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</si>
  <si>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</si>
  <si>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</si>
  <si>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 xml:space="preserve">Int. on Loan </t>
  </si>
  <si>
    <t>y</t>
  </si>
  <si>
    <t>EMI Considered</t>
  </si>
  <si>
    <t>Lap</t>
  </si>
  <si>
    <t>2016-17</t>
  </si>
  <si>
    <t>Capital First</t>
  </si>
  <si>
    <t xml:space="preserve">ASSESSMENT YEAR </t>
  </si>
  <si>
    <t>NAND MANGAL STEELS LIMITED</t>
  </si>
  <si>
    <t>Nand Mangal Steels Limited</t>
  </si>
  <si>
    <t>2017-18</t>
  </si>
  <si>
    <t>Ankur Gupta</t>
  </si>
  <si>
    <t xml:space="preserve">Income From Salary </t>
  </si>
  <si>
    <t>Income u/s 44AD</t>
  </si>
  <si>
    <t>Income From Other Sources</t>
  </si>
  <si>
    <t>Sunil Kumar</t>
  </si>
  <si>
    <t>Income From House Property</t>
  </si>
  <si>
    <t>Rohit Kumar</t>
  </si>
  <si>
    <t>Income From Salary (Nand Mangal)</t>
  </si>
  <si>
    <t>Income From Salary ( Imperial Coating)</t>
  </si>
  <si>
    <t>Veena Gupta</t>
  </si>
  <si>
    <t>CVL002300149374</t>
  </si>
  <si>
    <t>Nand Mangal Steels</t>
  </si>
  <si>
    <t>Yes Bank</t>
  </si>
  <si>
    <t>CVL</t>
  </si>
  <si>
    <t>n</t>
  </si>
  <si>
    <t>CVL002300278452</t>
  </si>
  <si>
    <t>CVL002300443124</t>
  </si>
  <si>
    <t>HDB Financial Services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</si>
</sst>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2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b/>
      <sz val="9"/>
      <color indexed="8"/>
      <name val="Cambria"/>
      <family val="1"/>
      <scheme val="major"/>
    </font>
    <font>
      <sz val="9"/>
      <color indexed="8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11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6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0" fontId="1" fillId="0" borderId="0" applyBorder="0" applyProtection="0"/>
    <xf numFmtId="164" fontId="1" fillId="0" borderId="0" applyBorder="0" applyProtection="0"/>
  </cellStyleXfs>
  <cellXfs count="88">
    <xf numFmtId="0" fontId="0" fillId="0" borderId="0" xfId="0"/>
    <xf numFmtId="0" fontId="3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7" borderId="1" xfId="0" applyFont="1" applyFill="1" applyBorder="1" applyAlignment="1" applyProtection="1">
      <alignment vertical="top" wrapText="1"/>
      <protection hidden="1"/>
    </xf>
    <xf numFmtId="0" fontId="3" fillId="7" borderId="1" xfId="0" applyFont="1" applyFill="1" applyBorder="1" applyAlignment="1" applyProtection="1">
      <alignment vertical="top" wrapText="1"/>
      <protection hidden="1"/>
    </xf>
    <xf numFmtId="0" fontId="3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7" borderId="1" xfId="2" applyNumberFormat="1" applyFont="1" applyFill="1" applyBorder="1" applyAlignment="1" applyProtection="1">
      <alignment horizontal="left" vertical="top" wrapText="1"/>
      <protection hidden="1"/>
    </xf>
    <xf numFmtId="0" fontId="9" fillId="2" borderId="0" xfId="3" applyFont="1" applyFill="1" applyBorder="1" applyAlignment="1">
      <alignment vertical="top"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165" fontId="9" fillId="2" borderId="1" xfId="1" applyNumberFormat="1" applyFont="1" applyFill="1" applyBorder="1" applyAlignment="1" applyProtection="1">
      <alignment horizontal="center" vertical="top"/>
    </xf>
    <xf numFmtId="167" fontId="8" fillId="4" borderId="1" xfId="1" applyNumberFormat="1" applyFont="1" applyFill="1" applyBorder="1" applyAlignment="1" applyProtection="1">
      <alignment horizontal="center" vertical="top"/>
    </xf>
    <xf numFmtId="165" fontId="9" fillId="0" borderId="1" xfId="1" applyNumberFormat="1" applyFont="1" applyFill="1" applyBorder="1" applyAlignment="1" applyProtection="1">
      <alignment vertical="top" wrapText="1"/>
    </xf>
    <xf numFmtId="165" fontId="9" fillId="0" borderId="1" xfId="1" applyNumberFormat="1" applyFont="1" applyFill="1" applyBorder="1" applyAlignment="1" applyProtection="1">
      <alignment horizontal="left" vertical="top" wrapText="1"/>
    </xf>
    <xf numFmtId="10" fontId="9" fillId="0" borderId="1" xfId="1" applyNumberFormat="1" applyFont="1" applyFill="1" applyBorder="1" applyAlignment="1" applyProtection="1">
      <alignment horizontal="center" vertical="top"/>
    </xf>
    <xf numFmtId="165" fontId="9" fillId="4" borderId="1" xfId="1" applyNumberFormat="1" applyFont="1" applyFill="1" applyBorder="1" applyAlignment="1" applyProtection="1">
      <alignment horizontal="center" vertical="top"/>
    </xf>
    <xf numFmtId="165" fontId="9" fillId="0" borderId="1" xfId="1" applyNumberFormat="1" applyFont="1" applyFill="1" applyBorder="1" applyAlignment="1" applyProtection="1">
      <alignment horizontal="center" vertical="top"/>
    </xf>
    <xf numFmtId="2" fontId="9" fillId="4" borderId="1" xfId="5" applyNumberFormat="1" applyFont="1" applyFill="1" applyBorder="1" applyAlignment="1" applyProtection="1">
      <alignment horizontal="center" vertical="top"/>
    </xf>
    <xf numFmtId="164" fontId="9" fillId="4" borderId="1" xfId="5" applyNumberFormat="1" applyFont="1" applyFill="1" applyBorder="1" applyAlignment="1" applyProtection="1">
      <alignment horizontal="center" vertical="top"/>
    </xf>
    <xf numFmtId="10" fontId="9" fillId="4" borderId="1" xfId="1" applyNumberFormat="1" applyFont="1" applyFill="1" applyBorder="1" applyAlignment="1" applyProtection="1">
      <alignment horizontal="center" vertical="top"/>
    </xf>
    <xf numFmtId="164" fontId="9" fillId="0" borderId="1" xfId="1" applyNumberFormat="1" applyFont="1" applyFill="1" applyBorder="1" applyAlignment="1" applyProtection="1">
      <alignment horizontal="center" vertical="top"/>
    </xf>
    <xf numFmtId="165" fontId="9" fillId="4" borderId="1" xfId="5" applyNumberFormat="1" applyFont="1" applyFill="1" applyBorder="1" applyAlignment="1" applyProtection="1">
      <alignment horizontal="center" vertical="top"/>
    </xf>
    <xf numFmtId="10" fontId="9" fillId="4" borderId="1" xfId="5" applyNumberFormat="1" applyFont="1" applyFill="1" applyBorder="1" applyAlignment="1" applyProtection="1">
      <alignment horizontal="center" vertical="top"/>
    </xf>
    <xf numFmtId="164" fontId="9" fillId="0" borderId="1" xfId="1" applyNumberFormat="1" applyFont="1" applyFill="1" applyBorder="1" applyAlignment="1" applyProtection="1">
      <alignment vertical="top" wrapText="1"/>
    </xf>
    <xf numFmtId="2" fontId="9" fillId="0" borderId="1" xfId="5" applyNumberFormat="1" applyFont="1" applyFill="1" applyBorder="1" applyAlignment="1" applyProtection="1">
      <alignment horizontal="center" vertical="top"/>
    </xf>
    <xf numFmtId="164" fontId="9" fillId="0" borderId="1" xfId="5" applyNumberFormat="1" applyFont="1" applyFill="1" applyBorder="1" applyAlignment="1" applyProtection="1">
      <alignment horizontal="center" vertical="top"/>
    </xf>
    <xf numFmtId="10" fontId="9" fillId="5" borderId="1" xfId="4" applyNumberFormat="1" applyFont="1" applyFill="1" applyBorder="1" applyAlignment="1" applyProtection="1">
      <alignment horizontal="center" vertical="top"/>
    </xf>
    <xf numFmtId="165" fontId="8" fillId="3" borderId="6" xfId="1" applyNumberFormat="1" applyFont="1" applyFill="1" applyBorder="1" applyAlignment="1" applyProtection="1">
      <alignment horizontal="center" vertical="center" wrapText="1"/>
    </xf>
    <xf numFmtId="164" fontId="8" fillId="4" borderId="7" xfId="1" applyFont="1" applyFill="1" applyBorder="1" applyAlignment="1" applyProtection="1">
      <alignment vertical="top" wrapText="1"/>
    </xf>
    <xf numFmtId="167" fontId="8" fillId="4" borderId="7" xfId="1" applyNumberFormat="1" applyFont="1" applyFill="1" applyBorder="1" applyAlignment="1" applyProtection="1">
      <alignment horizontal="center" vertical="top"/>
    </xf>
    <xf numFmtId="165" fontId="8" fillId="4" borderId="5" xfId="1" applyNumberFormat="1" applyFont="1" applyFill="1" applyBorder="1" applyAlignment="1" applyProtection="1">
      <alignment horizontal="left" vertical="center" wrapText="1"/>
    </xf>
    <xf numFmtId="165" fontId="8" fillId="4" borderId="5" xfId="1" applyNumberFormat="1" applyFont="1" applyFill="1" applyBorder="1" applyAlignment="1" applyProtection="1">
      <alignment horizontal="center" vertical="center" wrapText="1"/>
    </xf>
    <xf numFmtId="9" fontId="8" fillId="4" borderId="5" xfId="1" applyNumberFormat="1" applyFont="1" applyFill="1" applyBorder="1" applyAlignment="1" applyProtection="1">
      <alignment horizontal="center" vertical="center" wrapText="1"/>
    </xf>
    <xf numFmtId="165" fontId="9" fillId="2" borderId="5" xfId="1" applyNumberFormat="1" applyFont="1" applyFill="1" applyBorder="1" applyAlignment="1" applyProtection="1">
      <alignment horizontal="left" vertical="center" wrapText="1"/>
    </xf>
    <xf numFmtId="166" fontId="9" fillId="2" borderId="5" xfId="1" applyNumberFormat="1" applyFont="1" applyFill="1" applyBorder="1" applyAlignment="1" applyProtection="1">
      <alignment horizontal="center" vertical="center"/>
    </xf>
    <xf numFmtId="166" fontId="9" fillId="0" borderId="5" xfId="1" applyNumberFormat="1" applyFont="1" applyFill="1" applyBorder="1" applyAlignment="1" applyProtection="1">
      <alignment horizontal="center" vertical="center"/>
    </xf>
    <xf numFmtId="165" fontId="9" fillId="2" borderId="5" xfId="1" applyNumberFormat="1" applyFont="1" applyFill="1" applyBorder="1" applyAlignment="1" applyProtection="1">
      <alignment horizontal="center" vertical="top"/>
    </xf>
    <xf numFmtId="9" fontId="9" fillId="2" borderId="5" xfId="1" applyNumberFormat="1" applyFont="1" applyFill="1" applyBorder="1" applyAlignment="1" applyProtection="1">
      <alignment horizontal="center" vertical="top"/>
    </xf>
    <xf numFmtId="0" fontId="9" fillId="2" borderId="5" xfId="3" applyFont="1" applyFill="1" applyBorder="1" applyAlignment="1">
      <alignment horizontal="center" vertical="center" wrapText="1"/>
    </xf>
    <xf numFmtId="165" fontId="8" fillId="3" borderId="6" xfId="1" applyNumberFormat="1" applyFont="1" applyFill="1" applyBorder="1" applyAlignment="1" applyProtection="1">
      <alignment horizontal="left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wrapText="1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NumberFormat="1" applyFont="1" applyFill="1" applyBorder="1"/>
    <xf numFmtId="0" fontId="8" fillId="0" borderId="1" xfId="0" applyNumberFormat="1" applyFont="1" applyFill="1" applyBorder="1" applyAlignment="1">
      <alignment horizontal="center"/>
    </xf>
    <xf numFmtId="165" fontId="8" fillId="3" borderId="6" xfId="1" applyNumberFormat="1" applyFont="1" applyFill="1" applyBorder="1" applyAlignment="1" applyProtection="1">
      <alignment horizontal="center" vertical="center" wrapText="1"/>
    </xf>
    <xf numFmtId="0" fontId="9" fillId="4" borderId="8" xfId="0" applyNumberFormat="1" applyFont="1" applyFill="1" applyBorder="1"/>
    <xf numFmtId="0" fontId="9" fillId="4" borderId="9" xfId="0" applyNumberFormat="1" applyFont="1" applyFill="1" applyBorder="1"/>
    <xf numFmtId="0" fontId="9" fillId="4" borderId="10" xfId="0" applyNumberFormat="1" applyFont="1" applyFill="1" applyBorder="1"/>
    <xf numFmtId="0" fontId="9" fillId="0" borderId="2" xfId="0" applyNumberFormat="1" applyFont="1" applyFill="1" applyBorder="1"/>
    <xf numFmtId="0" fontId="9" fillId="0" borderId="3" xfId="0" applyNumberFormat="1" applyFont="1" applyFill="1" applyBorder="1"/>
    <xf numFmtId="0" fontId="9" fillId="0" borderId="4" xfId="0" applyNumberFormat="1" applyFont="1" applyFill="1" applyBorder="1"/>
    <xf numFmtId="165" fontId="8" fillId="0" borderId="2" xfId="1" applyNumberFormat="1" applyFont="1" applyFill="1" applyBorder="1" applyAlignment="1" applyProtection="1">
      <alignment horizontal="center" vertical="center"/>
    </xf>
    <xf numFmtId="165" fontId="8" fillId="0" borderId="3" xfId="1" applyNumberFormat="1" applyFont="1" applyFill="1" applyBorder="1" applyAlignment="1" applyProtection="1">
      <alignment horizontal="center" vertical="center"/>
    </xf>
    <xf numFmtId="165" fontId="8" fillId="0" borderId="4" xfId="1" applyNumberFormat="1" applyFont="1" applyFill="1" applyBorder="1" applyAlignment="1" applyProtection="1">
      <alignment horizontal="center" vertical="center"/>
    </xf>
    <xf numFmtId="168" fontId="8" fillId="3" borderId="1" xfId="1" applyNumberFormat="1" applyFont="1" applyFill="1" applyBorder="1" applyAlignment="1" applyProtection="1">
      <alignment horizontal="center" vertical="center" wrapText="1"/>
    </xf>
    <xf numFmtId="165" fontId="8" fillId="0" borderId="1" xfId="1" applyNumberFormat="1" applyFont="1" applyFill="1" applyBorder="1" applyAlignment="1" applyProtection="1">
      <alignment horizontal="center" vertical="top"/>
    </xf>
    <xf numFmtId="0" fontId="3" fillId="6" borderId="1" xfId="0" applyFont="1" applyFill="1" applyBorder="1" applyAlignment="1" applyProtection="1">
      <alignment horizontal="center" vertical="top" wrapText="1"/>
      <protection hidden="1"/>
    </xf>
  </cellXfs>
  <cellStyles count="6">
    <cellStyle name="Comma" xfId="1" builtinId="3"/>
    <cellStyle name="Excel_BuiltIn_Comma 2" xfId="5"/>
    <cellStyle name="Normal" xfId="0" builtinId="0"/>
    <cellStyle name="Normal_senp__eligibility" xfId="3"/>
    <cellStyle name="Normal_senp__eligibility 2" xfId="4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M47"/>
  <sheetViews>
    <sheetView tabSelected="1" zoomScale="130" zoomScaleNormal="130" workbookViewId="0">
      <selection activeCell="F31" sqref="F31"/>
    </sheetView>
  </sheetViews>
  <sheetFormatPr defaultColWidth="31.28515625" defaultRowHeight="12"/>
  <cols>
    <col min="1" max="1" width="40.28515625" style="20" customWidth="1"/>
    <col min="2" max="2" width="12.42578125" style="20" customWidth="1"/>
    <col min="3" max="3" width="12" style="20" customWidth="1"/>
    <col min="4" max="4" width="14.140625" style="20" customWidth="1"/>
    <col min="5" max="5" width="14.7109375" style="20" customWidth="1"/>
    <col min="6" max="6" width="19.5703125" style="20" customWidth="1"/>
    <col min="7" max="7" width="16.28515625" style="20" customWidth="1"/>
    <col min="8" max="8" width="14.7109375" style="20" customWidth="1"/>
    <col min="9" max="9" width="11.85546875" style="20" customWidth="1"/>
    <col min="10" max="10" width="14.5703125" style="20" customWidth="1"/>
    <col min="11" max="12" width="13.140625" style="20" customWidth="1"/>
    <col min="13" max="13" width="13.7109375" style="20" customWidth="1"/>
    <col min="14" max="14" width="14.140625" style="20" customWidth="1"/>
    <col min="15" max="15" width="11.85546875" style="20" customWidth="1"/>
    <col min="16" max="16" width="12" style="20" customWidth="1"/>
    <col min="17" max="17" width="11" style="20" customWidth="1"/>
    <col min="18" max="18" width="11.5703125" style="20" customWidth="1"/>
    <col min="19" max="19" width="12" style="20" customWidth="1"/>
    <col min="20" max="237" width="31.28515625" style="20"/>
    <col min="238" max="245" width="31.28515625" style="21"/>
    <col min="246" max="247" width="31.28515625" style="22"/>
    <col min="248" max="16384" width="31.28515625" style="23"/>
  </cols>
  <sheetData>
    <row r="1" spans="1:6" ht="26.85" customHeight="1">
      <c r="A1" s="53" t="s">
        <v>70</v>
      </c>
      <c r="B1" s="75" t="s">
        <v>69</v>
      </c>
      <c r="C1" s="75"/>
      <c r="D1" s="41" t="s">
        <v>0</v>
      </c>
      <c r="E1" s="41">
        <v>7720208401</v>
      </c>
      <c r="F1" s="41" t="s">
        <v>1</v>
      </c>
    </row>
    <row r="2" spans="1:6">
      <c r="A2" s="44" t="s">
        <v>71</v>
      </c>
      <c r="B2" s="45" t="s">
        <v>72</v>
      </c>
      <c r="C2" s="45" t="s">
        <v>67</v>
      </c>
      <c r="D2" s="45" t="s">
        <v>39</v>
      </c>
      <c r="E2" s="46" t="s">
        <v>2</v>
      </c>
      <c r="F2" s="45" t="s">
        <v>40</v>
      </c>
    </row>
    <row r="3" spans="1:6">
      <c r="A3" s="47" t="s">
        <v>61</v>
      </c>
      <c r="B3" s="48">
        <v>4839177.3499999996</v>
      </c>
      <c r="C3" s="49">
        <v>2800546.88</v>
      </c>
      <c r="D3" s="50">
        <f>AVERAGE(B3:C3)</f>
        <v>3819862.1149999998</v>
      </c>
      <c r="E3" s="51">
        <v>1</v>
      </c>
      <c r="F3" s="50">
        <f>E3*D3</f>
        <v>3819862.1149999998</v>
      </c>
    </row>
    <row r="4" spans="1:6">
      <c r="A4" s="47" t="s">
        <v>62</v>
      </c>
      <c r="B4" s="48">
        <v>1853987</v>
      </c>
      <c r="C4" s="49">
        <v>2190878</v>
      </c>
      <c r="D4" s="50">
        <f>AVERAGE(B4:C4)</f>
        <v>2022432.5</v>
      </c>
      <c r="E4" s="51">
        <v>1</v>
      </c>
      <c r="F4" s="50">
        <f>E4*D4</f>
        <v>2022432.5</v>
      </c>
    </row>
    <row r="5" spans="1:6">
      <c r="A5" s="47" t="s">
        <v>63</v>
      </c>
      <c r="B5" s="48">
        <f>729495.12+3912+5031163</f>
        <v>5764570.1200000001</v>
      </c>
      <c r="C5" s="49">
        <f>3553+6784270</f>
        <v>6787823</v>
      </c>
      <c r="D5" s="50">
        <f>AVERAGE(B5:C5)</f>
        <v>6276196.5600000005</v>
      </c>
      <c r="E5" s="51">
        <v>1</v>
      </c>
      <c r="F5" s="50">
        <f>E5*D5</f>
        <v>6276196.5600000005</v>
      </c>
    </row>
    <row r="6" spans="1:6">
      <c r="A6" s="47" t="s">
        <v>42</v>
      </c>
      <c r="B6" s="52">
        <f>60000+350000+60000+350000</f>
        <v>820000</v>
      </c>
      <c r="C6" s="48">
        <f>60000+60000+60000+2576</f>
        <v>182576</v>
      </c>
      <c r="D6" s="50">
        <f>AVERAGE(B6:C6)</f>
        <v>501288</v>
      </c>
      <c r="E6" s="51">
        <v>0</v>
      </c>
      <c r="F6" s="50">
        <f>E6*D6</f>
        <v>0</v>
      </c>
    </row>
    <row r="7" spans="1:6">
      <c r="A7" s="47" t="s">
        <v>41</v>
      </c>
      <c r="B7" s="48">
        <v>-1353027</v>
      </c>
      <c r="C7" s="48">
        <v>-1068220</v>
      </c>
      <c r="D7" s="50">
        <f>AVERAGE(B7:C7)</f>
        <v>-1210623.5</v>
      </c>
      <c r="E7" s="51">
        <v>1</v>
      </c>
      <c r="F7" s="50">
        <f>E7*D7</f>
        <v>-1210623.5</v>
      </c>
    </row>
    <row r="8" spans="1:6">
      <c r="A8" s="44" t="s">
        <v>73</v>
      </c>
      <c r="B8" s="45" t="s">
        <v>72</v>
      </c>
      <c r="C8" s="45" t="s">
        <v>67</v>
      </c>
      <c r="D8" s="45" t="s">
        <v>39</v>
      </c>
      <c r="E8" s="46" t="s">
        <v>2</v>
      </c>
      <c r="F8" s="45" t="s">
        <v>40</v>
      </c>
    </row>
    <row r="9" spans="1:6">
      <c r="A9" s="47" t="s">
        <v>74</v>
      </c>
      <c r="B9" s="48">
        <v>350000</v>
      </c>
      <c r="C9" s="49">
        <v>60000</v>
      </c>
      <c r="D9" s="50">
        <f>AVERAGE(B9:C9)</f>
        <v>205000</v>
      </c>
      <c r="E9" s="51">
        <v>0</v>
      </c>
      <c r="F9" s="50">
        <f>E9*D9</f>
        <v>0</v>
      </c>
    </row>
    <row r="10" spans="1:6">
      <c r="A10" s="47" t="s">
        <v>75</v>
      </c>
      <c r="B10" s="48">
        <v>253800</v>
      </c>
      <c r="C10" s="49">
        <v>511000</v>
      </c>
      <c r="D10" s="50">
        <f>AVERAGE(B10:C10)</f>
        <v>382400</v>
      </c>
      <c r="E10" s="51">
        <v>0</v>
      </c>
      <c r="F10" s="50">
        <f>E10*D10</f>
        <v>0</v>
      </c>
    </row>
    <row r="11" spans="1:6">
      <c r="A11" s="47" t="s">
        <v>76</v>
      </c>
      <c r="B11" s="48">
        <v>2491</v>
      </c>
      <c r="C11" s="49">
        <v>30620</v>
      </c>
      <c r="D11" s="50">
        <f>AVERAGE(B11:C11)</f>
        <v>16555.5</v>
      </c>
      <c r="E11" s="51">
        <v>0.5</v>
      </c>
      <c r="F11" s="50">
        <f>E11*D11</f>
        <v>8277.75</v>
      </c>
    </row>
    <row r="12" spans="1:6">
      <c r="A12" s="47" t="s">
        <v>41</v>
      </c>
      <c r="B12" s="48">
        <v>-26056</v>
      </c>
      <c r="C12" s="48">
        <v>-17021</v>
      </c>
      <c r="D12" s="50">
        <f>AVERAGE(B12:C12)</f>
        <v>-21538.5</v>
      </c>
      <c r="E12" s="51">
        <v>1</v>
      </c>
      <c r="F12" s="50">
        <f>E12*D12</f>
        <v>-21538.5</v>
      </c>
    </row>
    <row r="13" spans="1:6">
      <c r="A13" s="44" t="s">
        <v>77</v>
      </c>
      <c r="B13" s="45" t="s">
        <v>72</v>
      </c>
      <c r="C13" s="45" t="s">
        <v>67</v>
      </c>
      <c r="D13" s="45" t="s">
        <v>39</v>
      </c>
      <c r="E13" s="46" t="s">
        <v>2</v>
      </c>
      <c r="F13" s="45" t="s">
        <v>40</v>
      </c>
    </row>
    <row r="14" spans="1:6">
      <c r="A14" s="47" t="s">
        <v>74</v>
      </c>
      <c r="B14" s="48">
        <v>60000</v>
      </c>
      <c r="C14" s="49">
        <v>60000</v>
      </c>
      <c r="D14" s="50">
        <f>AVERAGE(B14:C14)</f>
        <v>60000</v>
      </c>
      <c r="E14" s="51">
        <v>0</v>
      </c>
      <c r="F14" s="50">
        <f>E14*D14</f>
        <v>0</v>
      </c>
    </row>
    <row r="15" spans="1:6">
      <c r="A15" s="47" t="s">
        <v>78</v>
      </c>
      <c r="B15" s="48">
        <v>333766</v>
      </c>
      <c r="C15" s="49">
        <v>261293</v>
      </c>
      <c r="D15" s="50">
        <f>AVERAGE(B15:C15)</f>
        <v>297529.5</v>
      </c>
      <c r="E15" s="51">
        <v>0</v>
      </c>
      <c r="F15" s="50">
        <f>E15*D15</f>
        <v>0</v>
      </c>
    </row>
    <row r="16" spans="1:6">
      <c r="A16" s="47" t="s">
        <v>76</v>
      </c>
      <c r="B16" s="48">
        <v>51539</v>
      </c>
      <c r="C16" s="49">
        <v>51387</v>
      </c>
      <c r="D16" s="50">
        <f>AVERAGE(B16:C16)</f>
        <v>51463</v>
      </c>
      <c r="E16" s="51">
        <v>0.5</v>
      </c>
      <c r="F16" s="50">
        <f>E16*D16</f>
        <v>25731.5</v>
      </c>
    </row>
    <row r="17" spans="1:6">
      <c r="A17" s="47" t="s">
        <v>41</v>
      </c>
      <c r="B17" s="48">
        <v>-36237</v>
      </c>
      <c r="C17" s="48">
        <v>-44484</v>
      </c>
      <c r="D17" s="50">
        <f>AVERAGE(B17:C17)</f>
        <v>-40360.5</v>
      </c>
      <c r="E17" s="51">
        <v>1</v>
      </c>
      <c r="F17" s="50">
        <f>E17*D17</f>
        <v>-40360.5</v>
      </c>
    </row>
    <row r="18" spans="1:6">
      <c r="A18" s="44" t="s">
        <v>79</v>
      </c>
      <c r="B18" s="45" t="s">
        <v>72</v>
      </c>
      <c r="C18" s="45" t="s">
        <v>67</v>
      </c>
      <c r="D18" s="45" t="s">
        <v>39</v>
      </c>
      <c r="E18" s="46" t="s">
        <v>2</v>
      </c>
      <c r="F18" s="45" t="s">
        <v>40</v>
      </c>
    </row>
    <row r="19" spans="1:6">
      <c r="A19" s="47" t="s">
        <v>80</v>
      </c>
      <c r="B19" s="48">
        <v>60000</v>
      </c>
      <c r="C19" s="49">
        <v>60000</v>
      </c>
      <c r="D19" s="50">
        <f>AVERAGE(B19:C19)</f>
        <v>60000</v>
      </c>
      <c r="E19" s="51">
        <v>0</v>
      </c>
      <c r="F19" s="50">
        <f>E19*D19</f>
        <v>0</v>
      </c>
    </row>
    <row r="20" spans="1:6">
      <c r="A20" s="47" t="s">
        <v>81</v>
      </c>
      <c r="B20" s="48">
        <f>90869+300000</f>
        <v>390869</v>
      </c>
      <c r="C20" s="49">
        <v>91255</v>
      </c>
      <c r="D20" s="50">
        <f>AVERAGE(B20:C20)</f>
        <v>241062</v>
      </c>
      <c r="E20" s="51">
        <v>0</v>
      </c>
      <c r="F20" s="50">
        <f>E20*D20</f>
        <v>0</v>
      </c>
    </row>
    <row r="21" spans="1:6">
      <c r="A21" s="47" t="s">
        <v>76</v>
      </c>
      <c r="B21" s="48">
        <v>99316</v>
      </c>
      <c r="C21" s="49">
        <v>73849</v>
      </c>
      <c r="D21" s="50">
        <f>AVERAGE(B21:C21)</f>
        <v>86582.5</v>
      </c>
      <c r="E21" s="51">
        <v>0.5</v>
      </c>
      <c r="F21" s="50">
        <f>E21*D21</f>
        <v>43291.25</v>
      </c>
    </row>
    <row r="22" spans="1:6">
      <c r="A22" s="47" t="s">
        <v>41</v>
      </c>
      <c r="B22" s="48">
        <v>-11492</v>
      </c>
      <c r="C22" s="48">
        <v>-15601</v>
      </c>
      <c r="D22" s="50">
        <f>AVERAGE(B22:C22)</f>
        <v>-13546.5</v>
      </c>
      <c r="E22" s="51">
        <v>1</v>
      </c>
      <c r="F22" s="50">
        <f>E22*D22</f>
        <v>-13546.5</v>
      </c>
    </row>
    <row r="23" spans="1:6">
      <c r="A23" s="44" t="s">
        <v>82</v>
      </c>
      <c r="B23" s="45" t="s">
        <v>72</v>
      </c>
      <c r="C23" s="45" t="s">
        <v>67</v>
      </c>
      <c r="D23" s="45" t="s">
        <v>39</v>
      </c>
      <c r="E23" s="46" t="s">
        <v>2</v>
      </c>
      <c r="F23" s="45" t="s">
        <v>40</v>
      </c>
    </row>
    <row r="24" spans="1:6">
      <c r="A24" s="47" t="s">
        <v>80</v>
      </c>
      <c r="B24" s="48">
        <v>350000</v>
      </c>
      <c r="C24" s="49">
        <v>0</v>
      </c>
      <c r="D24" s="50">
        <f>AVERAGE(B24:C24)</f>
        <v>175000</v>
      </c>
      <c r="E24" s="51">
        <v>0</v>
      </c>
      <c r="F24" s="50">
        <f>E24*D24</f>
        <v>0</v>
      </c>
    </row>
    <row r="25" spans="1:6">
      <c r="A25" s="47" t="s">
        <v>76</v>
      </c>
      <c r="B25" s="48">
        <v>115752</v>
      </c>
      <c r="C25" s="49">
        <v>162252</v>
      </c>
      <c r="D25" s="50">
        <f>AVERAGE(B25:C25)</f>
        <v>139002</v>
      </c>
      <c r="E25" s="51">
        <v>0.5</v>
      </c>
      <c r="F25" s="50">
        <f>E25*D25</f>
        <v>69501</v>
      </c>
    </row>
    <row r="26" spans="1:6">
      <c r="A26" s="47" t="s">
        <v>41</v>
      </c>
      <c r="B26" s="48">
        <v>-19612</v>
      </c>
      <c r="C26" s="48">
        <v>-41272</v>
      </c>
      <c r="D26" s="50">
        <f>AVERAGE(B26:C26)</f>
        <v>-30442</v>
      </c>
      <c r="E26" s="51">
        <v>1</v>
      </c>
      <c r="F26" s="50">
        <f>E26*D26</f>
        <v>-30442</v>
      </c>
    </row>
    <row r="27" spans="1:6" ht="15.4" customHeight="1">
      <c r="A27" s="42" t="s">
        <v>43</v>
      </c>
      <c r="B27" s="76"/>
      <c r="C27" s="77"/>
      <c r="D27" s="77"/>
      <c r="E27" s="78"/>
      <c r="F27" s="43">
        <f>+SUM(F3:F26)</f>
        <v>10948781.675000001</v>
      </c>
    </row>
    <row r="28" spans="1:6" ht="16.350000000000001" customHeight="1">
      <c r="A28" s="26" t="s">
        <v>44</v>
      </c>
      <c r="B28" s="79"/>
      <c r="C28" s="80"/>
      <c r="D28" s="80"/>
      <c r="E28" s="81"/>
      <c r="F28" s="25">
        <f>F27/12</f>
        <v>912398.47291666677</v>
      </c>
    </row>
    <row r="29" spans="1:6">
      <c r="A29" s="26" t="s">
        <v>45</v>
      </c>
      <c r="B29" s="79"/>
      <c r="C29" s="80"/>
      <c r="D29" s="80"/>
      <c r="E29" s="81"/>
      <c r="F29" s="24">
        <f>RTR!K8</f>
        <v>281131</v>
      </c>
    </row>
    <row r="30" spans="1:6" ht="16.350000000000001" customHeight="1">
      <c r="A30" s="27" t="s">
        <v>46</v>
      </c>
      <c r="B30" s="82"/>
      <c r="C30" s="83"/>
      <c r="D30" s="83"/>
      <c r="E30" s="84"/>
      <c r="F30" s="28">
        <v>2</v>
      </c>
    </row>
    <row r="31" spans="1:6" ht="16.350000000000001" customHeight="1">
      <c r="A31" s="26" t="s">
        <v>47</v>
      </c>
      <c r="B31" s="73"/>
      <c r="C31" s="73"/>
      <c r="D31" s="73"/>
      <c r="E31" s="73"/>
      <c r="F31" s="29">
        <f>(F28*F30)-F29</f>
        <v>1543665.9458333335</v>
      </c>
    </row>
    <row r="32" spans="1:6" ht="16.350000000000001" customHeight="1">
      <c r="A32" s="26" t="s">
        <v>48</v>
      </c>
      <c r="B32" s="73"/>
      <c r="C32" s="73"/>
      <c r="D32" s="73"/>
      <c r="E32" s="73"/>
      <c r="F32" s="30">
        <v>120</v>
      </c>
    </row>
    <row r="33" spans="1:6" ht="12.75" customHeight="1">
      <c r="A33" s="26" t="s">
        <v>49</v>
      </c>
      <c r="B33" s="73"/>
      <c r="C33" s="73"/>
      <c r="D33" s="73"/>
      <c r="E33" s="73"/>
      <c r="F33" s="28">
        <v>0.1</v>
      </c>
    </row>
    <row r="34" spans="1:6">
      <c r="A34" s="26" t="s">
        <v>50</v>
      </c>
      <c r="B34" s="73"/>
      <c r="C34" s="73"/>
      <c r="D34" s="73"/>
      <c r="E34" s="73"/>
      <c r="F34" s="31">
        <f>PMT(F33/12,F32,-100000)</f>
        <v>1321.5073688176201</v>
      </c>
    </row>
    <row r="35" spans="1:6">
      <c r="A35" s="26" t="s">
        <v>51</v>
      </c>
      <c r="B35" s="73"/>
      <c r="C35" s="73"/>
      <c r="D35" s="73"/>
      <c r="E35" s="73"/>
      <c r="F35" s="32">
        <f>F31/F34</f>
        <v>1168.1099797532595</v>
      </c>
    </row>
    <row r="36" spans="1:6" ht="15.4" customHeight="1">
      <c r="A36" s="85" t="s">
        <v>52</v>
      </c>
      <c r="B36" s="85"/>
      <c r="C36" s="85"/>
      <c r="D36" s="85"/>
      <c r="E36" s="85"/>
      <c r="F36" s="85"/>
    </row>
    <row r="37" spans="1:6">
      <c r="A37" s="26" t="s">
        <v>48</v>
      </c>
      <c r="B37" s="73"/>
      <c r="C37" s="73"/>
      <c r="D37" s="73"/>
      <c r="E37" s="73"/>
      <c r="F37" s="29">
        <v>180</v>
      </c>
    </row>
    <row r="38" spans="1:6">
      <c r="A38" s="26" t="s">
        <v>49</v>
      </c>
      <c r="B38" s="73"/>
      <c r="C38" s="73"/>
      <c r="D38" s="73"/>
      <c r="E38" s="73"/>
      <c r="F38" s="33">
        <v>9.5500000000000002E-2</v>
      </c>
    </row>
    <row r="39" spans="1:6">
      <c r="A39" s="26" t="s">
        <v>50</v>
      </c>
      <c r="B39" s="73"/>
      <c r="C39" s="73"/>
      <c r="D39" s="73"/>
      <c r="E39" s="73"/>
      <c r="F39" s="32">
        <f>PMT(F38/12,F37,-100000)</f>
        <v>1047.2438674424591</v>
      </c>
    </row>
    <row r="40" spans="1:6">
      <c r="A40" s="26" t="s">
        <v>53</v>
      </c>
      <c r="B40" s="86">
        <f>B30</f>
        <v>0</v>
      </c>
      <c r="C40" s="86"/>
      <c r="D40" s="86"/>
      <c r="E40" s="86"/>
      <c r="F40" s="34">
        <v>0</v>
      </c>
    </row>
    <row r="41" spans="1:6">
      <c r="A41" s="26" t="s">
        <v>54</v>
      </c>
      <c r="B41" s="73"/>
      <c r="C41" s="73"/>
      <c r="D41" s="73"/>
      <c r="E41" s="73"/>
      <c r="F41" s="35">
        <f>F40*F39</f>
        <v>0</v>
      </c>
    </row>
    <row r="42" spans="1:6">
      <c r="A42" s="26" t="s">
        <v>55</v>
      </c>
      <c r="B42" s="73"/>
      <c r="C42" s="73"/>
      <c r="D42" s="73"/>
      <c r="E42" s="73"/>
      <c r="F42" s="36">
        <f>(F41+F29)/F28</f>
        <v>0.3081230496816898</v>
      </c>
    </row>
    <row r="43" spans="1:6">
      <c r="A43" s="37" t="s">
        <v>56</v>
      </c>
      <c r="B43" s="74" t="s">
        <v>3</v>
      </c>
      <c r="C43" s="74"/>
      <c r="D43" s="74"/>
      <c r="E43" s="74"/>
      <c r="F43" s="38">
        <v>0</v>
      </c>
    </row>
    <row r="44" spans="1:6">
      <c r="A44" s="37" t="s">
        <v>57</v>
      </c>
      <c r="B44" s="73"/>
      <c r="C44" s="73"/>
      <c r="D44" s="73"/>
      <c r="E44" s="73"/>
      <c r="F44" s="39"/>
    </row>
    <row r="45" spans="1:6">
      <c r="A45" s="37" t="s">
        <v>58</v>
      </c>
      <c r="B45" s="73"/>
      <c r="C45" s="73"/>
      <c r="D45" s="73"/>
      <c r="E45" s="73"/>
      <c r="F45" s="40" t="e">
        <f>F40/F43</f>
        <v>#DIV/0!</v>
      </c>
    </row>
    <row r="46" spans="1:6">
      <c r="A46" s="26" t="s">
        <v>59</v>
      </c>
      <c r="B46" s="73"/>
      <c r="C46" s="73"/>
      <c r="D46" s="73"/>
      <c r="E46" s="73"/>
      <c r="F46" s="40" t="e">
        <f>(F40+F44)/F43</f>
        <v>#DIV/0!</v>
      </c>
    </row>
    <row r="47" spans="1:6">
      <c r="A47" s="26" t="s">
        <v>60</v>
      </c>
      <c r="B47" s="73"/>
      <c r="C47" s="73"/>
      <c r="D47" s="73"/>
      <c r="E47" s="73"/>
      <c r="F47" s="40" t="e">
        <f>F46+F42</f>
        <v>#DIV/0!</v>
      </c>
    </row>
  </sheetData>
  <sheetProtection selectLockedCells="1" selectUnlockedCells="1"/>
  <mergeCells count="22">
    <mergeCell ref="B47:E47"/>
    <mergeCell ref="B1:C1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A36:F36"/>
    <mergeCell ref="B37:E37"/>
    <mergeCell ref="B38:E38"/>
    <mergeCell ref="B39:E39"/>
    <mergeCell ref="B40:E40"/>
    <mergeCell ref="B46:E46"/>
    <mergeCell ref="B41:E41"/>
    <mergeCell ref="B42:E42"/>
    <mergeCell ref="B43:E43"/>
    <mergeCell ref="B44:E44"/>
    <mergeCell ref="B45:E45"/>
  </mergeCell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P8"/>
  <sheetViews>
    <sheetView zoomScale="136" zoomScaleNormal="136" workbookViewId="0">
      <selection activeCell="I12" sqref="I12"/>
    </sheetView>
  </sheetViews>
  <sheetFormatPr defaultColWidth="22.140625" defaultRowHeight="12"/>
  <cols>
    <col min="1" max="1" width="5.42578125" style="55" customWidth="1"/>
    <col min="2" max="2" width="22.140625" style="55"/>
    <col min="3" max="3" width="12.28515625" style="55" customWidth="1"/>
    <col min="4" max="4" width="11.85546875" style="55" bestFit="1" customWidth="1"/>
    <col min="5" max="5" width="7.42578125" style="55" customWidth="1"/>
    <col min="6" max="6" width="13.140625" style="55" bestFit="1" customWidth="1"/>
    <col min="7" max="7" width="9" style="55" customWidth="1"/>
    <col min="8" max="8" width="7.7109375" style="55" customWidth="1"/>
    <col min="9" max="9" width="8.42578125" style="55" customWidth="1"/>
    <col min="10" max="10" width="10.140625" style="55" customWidth="1"/>
    <col min="11" max="11" width="13.140625" style="55" customWidth="1"/>
    <col min="12" max="12" width="24.85546875" style="55" customWidth="1"/>
    <col min="13" max="13" width="10.140625" style="55" customWidth="1"/>
    <col min="14" max="250" width="22.140625" style="55"/>
    <col min="251" max="16384" width="22.140625" style="23"/>
  </cols>
  <sheetData>
    <row r="1" spans="1:13" ht="12" customHeight="1">
      <c r="A1" s="54" t="s">
        <v>4</v>
      </c>
      <c r="B1" s="54" t="s">
        <v>5</v>
      </c>
      <c r="C1" s="54" t="s">
        <v>6</v>
      </c>
      <c r="D1" s="54" t="s">
        <v>7</v>
      </c>
      <c r="E1" s="54" t="s">
        <v>8</v>
      </c>
      <c r="F1" s="54" t="s">
        <v>9</v>
      </c>
      <c r="G1" s="54" t="s">
        <v>10</v>
      </c>
      <c r="H1" s="54" t="s">
        <v>11</v>
      </c>
      <c r="I1" s="54" t="s">
        <v>12</v>
      </c>
      <c r="J1" s="54" t="s">
        <v>13</v>
      </c>
      <c r="K1" s="54" t="s">
        <v>65</v>
      </c>
      <c r="L1" s="54" t="s">
        <v>14</v>
      </c>
      <c r="M1" s="54" t="s">
        <v>15</v>
      </c>
    </row>
    <row r="2" spans="1:13" ht="12" customHeight="1">
      <c r="A2" s="56">
        <v>1</v>
      </c>
      <c r="B2" s="57" t="s">
        <v>83</v>
      </c>
      <c r="C2" s="56" t="s">
        <v>84</v>
      </c>
      <c r="D2" s="56" t="s">
        <v>85</v>
      </c>
      <c r="E2" s="57" t="s">
        <v>86</v>
      </c>
      <c r="F2" s="58">
        <v>700000</v>
      </c>
      <c r="G2" s="57">
        <v>36</v>
      </c>
      <c r="H2" s="57">
        <v>31</v>
      </c>
      <c r="I2" s="57">
        <v>5</v>
      </c>
      <c r="J2" s="57">
        <v>22340</v>
      </c>
      <c r="K2" s="57" t="s">
        <v>87</v>
      </c>
      <c r="L2" s="59"/>
      <c r="M2" s="57">
        <v>0</v>
      </c>
    </row>
    <row r="3" spans="1:13" ht="12" customHeight="1">
      <c r="A3" s="56">
        <v>2</v>
      </c>
      <c r="B3" s="57" t="s">
        <v>88</v>
      </c>
      <c r="C3" s="56" t="s">
        <v>84</v>
      </c>
      <c r="D3" s="56" t="s">
        <v>85</v>
      </c>
      <c r="E3" s="57" t="s">
        <v>86</v>
      </c>
      <c r="F3" s="58">
        <v>800000</v>
      </c>
      <c r="G3" s="57">
        <v>37</v>
      </c>
      <c r="H3" s="57">
        <v>18</v>
      </c>
      <c r="I3" s="57">
        <f>37-18</f>
        <v>19</v>
      </c>
      <c r="J3" s="57">
        <v>25254</v>
      </c>
      <c r="K3" s="57" t="s">
        <v>64</v>
      </c>
      <c r="L3" s="59"/>
      <c r="M3" s="57">
        <v>0</v>
      </c>
    </row>
    <row r="4" spans="1:13" ht="12" customHeight="1">
      <c r="A4" s="60">
        <v>3</v>
      </c>
      <c r="B4" s="61" t="s">
        <v>89</v>
      </c>
      <c r="C4" s="60" t="s">
        <v>84</v>
      </c>
      <c r="D4" s="60" t="s">
        <v>85</v>
      </c>
      <c r="E4" s="61" t="s">
        <v>86</v>
      </c>
      <c r="F4" s="62">
        <v>800000</v>
      </c>
      <c r="G4" s="61">
        <v>36</v>
      </c>
      <c r="H4" s="61">
        <v>8</v>
      </c>
      <c r="I4" s="61">
        <f>36-8</f>
        <v>28</v>
      </c>
      <c r="J4" s="61">
        <v>25889</v>
      </c>
      <c r="K4" s="57" t="s">
        <v>64</v>
      </c>
      <c r="L4" s="63"/>
      <c r="M4" s="61">
        <v>0</v>
      </c>
    </row>
    <row r="5" spans="1:13" ht="12" customHeight="1">
      <c r="A5" s="56">
        <v>4</v>
      </c>
      <c r="B5" s="57">
        <v>13584808</v>
      </c>
      <c r="C5" s="56" t="s">
        <v>84</v>
      </c>
      <c r="D5" s="56" t="s">
        <v>68</v>
      </c>
      <c r="E5" s="57" t="s">
        <v>66</v>
      </c>
      <c r="F5" s="58">
        <v>37459000</v>
      </c>
      <c r="G5" s="57">
        <v>120</v>
      </c>
      <c r="H5" s="57">
        <v>18</v>
      </c>
      <c r="I5" s="64">
        <f>120-18</f>
        <v>102</v>
      </c>
      <c r="J5" s="57">
        <v>484711</v>
      </c>
      <c r="K5" s="57" t="s">
        <v>87</v>
      </c>
      <c r="L5" s="57">
        <f>125000*1.8</f>
        <v>225000</v>
      </c>
      <c r="M5" s="57" t="s">
        <v>16</v>
      </c>
    </row>
    <row r="6" spans="1:13" ht="12" customHeight="1">
      <c r="A6" s="56">
        <v>5</v>
      </c>
      <c r="B6" s="57">
        <v>14135537</v>
      </c>
      <c r="C6" s="56" t="s">
        <v>84</v>
      </c>
      <c r="D6" s="56" t="s">
        <v>68</v>
      </c>
      <c r="E6" s="57" t="s">
        <v>66</v>
      </c>
      <c r="F6" s="58">
        <v>17941000</v>
      </c>
      <c r="G6" s="57">
        <v>120</v>
      </c>
      <c r="H6" s="57">
        <v>18</v>
      </c>
      <c r="I6" s="57">
        <v>102</v>
      </c>
      <c r="J6" s="57">
        <v>232153</v>
      </c>
      <c r="K6" s="57" t="s">
        <v>87</v>
      </c>
      <c r="L6" s="57">
        <f>25000/1104</f>
        <v>22.644927536231883</v>
      </c>
      <c r="M6" s="57">
        <v>2</v>
      </c>
    </row>
    <row r="7" spans="1:13" ht="12" customHeight="1">
      <c r="A7" s="56">
        <v>6</v>
      </c>
      <c r="B7" s="65">
        <v>375426</v>
      </c>
      <c r="C7" s="56" t="s">
        <v>84</v>
      </c>
      <c r="D7" s="66" t="s">
        <v>90</v>
      </c>
      <c r="E7" s="67" t="s">
        <v>66</v>
      </c>
      <c r="F7" s="67">
        <v>17587162</v>
      </c>
      <c r="G7" s="65">
        <v>120</v>
      </c>
      <c r="H7" s="65">
        <v>18</v>
      </c>
      <c r="I7" s="65">
        <v>102</v>
      </c>
      <c r="J7" s="68">
        <v>229988</v>
      </c>
      <c r="K7" s="57" t="s">
        <v>64</v>
      </c>
      <c r="L7" s="57"/>
      <c r="M7" s="69">
        <v>2</v>
      </c>
    </row>
    <row r="8" spans="1:13">
      <c r="A8" s="70"/>
      <c r="B8" s="56"/>
      <c r="C8" s="56"/>
      <c r="D8" s="56"/>
      <c r="E8" s="56"/>
      <c r="F8" s="56"/>
      <c r="G8" s="56"/>
      <c r="H8" s="56"/>
      <c r="I8" s="56"/>
      <c r="J8" s="56"/>
      <c r="K8" s="71">
        <f>SUMIF(K2:K7,"Y",J2:J7)</f>
        <v>281131</v>
      </c>
      <c r="L8" s="56"/>
      <c r="M8" s="7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87" t="s">
        <v>17</v>
      </c>
      <c r="B1" s="87"/>
      <c r="C1" s="2"/>
    </row>
    <row r="2" spans="1:6" ht="14.25" customHeight="1">
      <c r="A2" s="87" t="s">
        <v>18</v>
      </c>
      <c r="B2" s="87"/>
      <c r="C2" s="2"/>
    </row>
    <row r="5" spans="1:6" ht="30">
      <c r="A5" s="3" t="s">
        <v>4</v>
      </c>
      <c r="B5" s="4" t="s">
        <v>19</v>
      </c>
      <c r="C5" s="4" t="s">
        <v>20</v>
      </c>
      <c r="D5" s="5" t="s">
        <v>21</v>
      </c>
      <c r="E5" s="1" t="s">
        <v>22</v>
      </c>
      <c r="F5" s="1" t="s">
        <v>23</v>
      </c>
    </row>
    <row r="6" spans="1:6" ht="42.75">
      <c r="A6" s="6">
        <v>1</v>
      </c>
      <c r="B6" s="7" t="s">
        <v>24</v>
      </c>
      <c r="C6" s="8" t="s">
        <v>25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26</v>
      </c>
      <c r="C7" s="8" t="s">
        <v>27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28</v>
      </c>
      <c r="C8" s="8" t="s">
        <v>29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30</v>
      </c>
      <c r="C9" s="12" t="s">
        <v>31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32</v>
      </c>
      <c r="C10" s="8" t="s">
        <v>33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34</v>
      </c>
      <c r="C11" s="14" t="s">
        <v>35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36</v>
      </c>
      <c r="C12" s="15" t="s">
        <v>37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38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2017-09-05T09:41:13Z</cp:lastPrinted>
  <dcterms:created xsi:type="dcterms:W3CDTF">2015-09-25T09:25:31Z</dcterms:created>
  <dcterms:modified xsi:type="dcterms:W3CDTF">2019-09-07T04:29:49Z</dcterms:modified>
</cp:coreProperties>
</file>