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755"/>
  </bookViews>
  <sheets>
    <sheet name="Eligibility" sheetId="1" r:id="rId1"/>
    <sheet name="RTR" sheetId="2" r:id="rId2"/>
    <sheet name="Sheet1" sheetId="5" state="hidden" r:id="rId3"/>
    <sheet name="Pendencies" sheetId="7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5725"/>
  <fileRecoveryPr autoRecover="0" repairLoad="1"/>
</workbook>
</file>

<file path=xl/calcChain.xml><?xml version="1.0" encoding="utf-8"?>
<calcChain xmlns="http://schemas.openxmlformats.org/spreadsheetml/2006/main">
  <c r="F13" i="5"/>
  <c r="E13"/>
  <c r="F12"/>
  <c r="F11"/>
  <c r="F10"/>
  <c r="F9"/>
  <c r="F8"/>
  <c r="F7"/>
  <c r="F6"/>
  <c r="K36" i="2"/>
  <c r="K25"/>
  <c r="F53" i="1"/>
  <c r="F52"/>
  <c r="B47"/>
  <c r="F46"/>
  <c r="F41" l="1"/>
  <c r="F36"/>
  <c r="D33" l="1"/>
  <c r="F32" s="1"/>
  <c r="D32" l="1"/>
  <c r="C32"/>
  <c r="B32"/>
  <c r="F30" s="1"/>
  <c r="D30"/>
  <c r="F29" s="1"/>
  <c r="D29"/>
  <c r="F28" s="1"/>
  <c r="D28"/>
  <c r="F27" s="1"/>
  <c r="D27"/>
  <c r="F25" s="1"/>
  <c r="D25"/>
  <c r="F24" s="1"/>
  <c r="D24"/>
  <c r="C24"/>
  <c r="B24"/>
  <c r="F22" s="1"/>
  <c r="D22"/>
  <c r="F21" s="1"/>
  <c r="D21"/>
  <c r="C21"/>
  <c r="B21"/>
  <c r="H20"/>
  <c r="F20" s="1"/>
  <c r="D20"/>
  <c r="F18" s="1"/>
  <c r="D18"/>
  <c r="F17" s="1"/>
  <c r="D17"/>
  <c r="F16" s="1"/>
  <c r="D16"/>
  <c r="F15" s="1"/>
  <c r="D15" s="1"/>
  <c r="C15"/>
  <c r="H14"/>
  <c r="F14" s="1"/>
  <c r="D14"/>
  <c r="F13" s="1"/>
  <c r="D13"/>
  <c r="F12" s="1"/>
  <c r="D12"/>
  <c r="F11" s="1"/>
  <c r="D11"/>
  <c r="F9" s="1"/>
  <c r="D9"/>
  <c r="F8" s="1"/>
  <c r="D8"/>
  <c r="F7" s="1"/>
  <c r="D7" l="1"/>
  <c r="F6" s="1"/>
  <c r="D6"/>
  <c r="F5"/>
  <c r="D5"/>
  <c r="F4" s="1"/>
  <c r="D4"/>
  <c r="F3" s="1"/>
  <c r="D3"/>
  <c r="F34"/>
  <c r="F35"/>
  <c r="F33"/>
  <c r="F49"/>
  <c r="F38"/>
  <c r="F42" s="1"/>
  <c r="F54"/>
  <c r="F48"/>
</calcChain>
</file>

<file path=xl/sharedStrings.xml><?xml version="1.0" encoding="utf-8"?>
<sst xmlns="http://schemas.openxmlformats.org/spreadsheetml/2006/main" count="235" uniqueCount="120">
  <si>
    <t>Eligibility</t>
  </si>
  <si>
    <t>Market Value</t>
  </si>
  <si>
    <t>Sr. No.</t>
  </si>
  <si>
    <t>LAN</t>
  </si>
  <si>
    <t>Customer Name</t>
  </si>
  <si>
    <t>Bank Name</t>
  </si>
  <si>
    <t>Type</t>
  </si>
  <si>
    <t>Loan Amt.</t>
  </si>
  <si>
    <t>Tenure</t>
  </si>
  <si>
    <t>Instal. Paid</t>
  </si>
  <si>
    <t>Instal. Bal.</t>
  </si>
  <si>
    <t>EMI Amt</t>
  </si>
  <si>
    <t>ICICI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</si>
  <si>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</si>
  <si>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</si>
  <si>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</si>
  <si>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</si>
  <si>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</si>
  <si>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</si>
  <si>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</si>
  <si>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</si>
  <si>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</si>
  <si>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</si>
  <si>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</si>
  <si>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</si>
  <si>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</si>
  <si>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</si>
  <si>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</si>
  <si>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</si>
  <si>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</si>
  <si>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</si>
  <si>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</si>
  <si>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</si>
  <si>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</si>
  <si>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</si>
  <si>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</si>
  <si>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</si>
  <si>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</si>
  <si>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</si>
  <si>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</si>
  <si>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</si>
  <si>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</si>
  <si>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</si>
  <si>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</si>
  <si>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</si>
  <si>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</si>
  <si>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</si>
  <si>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</si>
  <si>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</si>
  <si>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</si>
  <si>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</si>
  <si>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</si>
  <si>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</si>
  <si>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</si>
  <si>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</si>
  <si>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 xml:space="preserve">Net Profit </t>
  </si>
  <si>
    <t xml:space="preserve">Depreciation </t>
  </si>
  <si>
    <t>y</t>
  </si>
  <si>
    <t>EMI Considered</t>
  </si>
  <si>
    <t>Income from Other Sources</t>
  </si>
  <si>
    <t>Salary ( Place Jewellers)</t>
  </si>
  <si>
    <t>Repayment Account no</t>
  </si>
  <si>
    <t>Assessment Year</t>
  </si>
  <si>
    <t>2019-20</t>
  </si>
  <si>
    <t>Income From Other Sources</t>
  </si>
  <si>
    <t>Payment made u/s 40A(2)(b)</t>
  </si>
  <si>
    <t>Bank Interest</t>
  </si>
  <si>
    <t>Partner's Salary</t>
  </si>
  <si>
    <t>Interest To Partners</t>
  </si>
  <si>
    <t>Interest From Ajar Amar Steels</t>
  </si>
  <si>
    <t>POS</t>
  </si>
  <si>
    <t>Tata Capital</t>
  </si>
  <si>
    <t>BL</t>
  </si>
  <si>
    <t xml:space="preserve">Max FOIR          </t>
  </si>
  <si>
    <t>2020-21</t>
  </si>
  <si>
    <t>Panama Alloys ( INC )</t>
  </si>
  <si>
    <t xml:space="preserve">Clear Pan Card of Skyways Forge </t>
  </si>
  <si>
    <t xml:space="preserve">Clear Pan Card &amp; Adhar Card all , Complete DOB Proff of Poonam Gupta , Form 60 to be Signed </t>
  </si>
  <si>
    <t xml:space="preserve">Skyways Forge </t>
  </si>
  <si>
    <t>Mitul Gupta</t>
  </si>
  <si>
    <t>Vijay Gupta</t>
  </si>
  <si>
    <t>Poonam Gupta</t>
  </si>
  <si>
    <t>Till Jan /21</t>
  </si>
  <si>
    <t>As On 20</t>
  </si>
  <si>
    <t>As On 19</t>
  </si>
  <si>
    <t>Skyways Forge</t>
  </si>
  <si>
    <t xml:space="preserve">Business Profles of both Firms </t>
  </si>
  <si>
    <t xml:space="preserve">Latest &amp; Notrised Partnership deed of both Firms . ( Bhushan Kumar not mentioned as Partner) </t>
  </si>
  <si>
    <t>Interest Bifercation Pending</t>
  </si>
  <si>
    <t>Fixed Asstes Annexure Missing of Panama as on 19</t>
  </si>
  <si>
    <t>Clear Tex Audit Report of Panama as on 18</t>
  </si>
  <si>
    <t>Latest two Year Form 26 AS of Firms &amp; Individulas</t>
  </si>
  <si>
    <t>Interest on TL</t>
  </si>
  <si>
    <t>Interest On Unsecured Loans ( Hero &amp; Sidbi )</t>
  </si>
  <si>
    <t>Hanish Gupta</t>
  </si>
  <si>
    <t>Salary Panama Alloys</t>
  </si>
  <si>
    <t>-</t>
  </si>
  <si>
    <t xml:space="preserve">PDF banking ofalla Accounts </t>
  </si>
  <si>
    <t xml:space="preserve">Saving accounts of all </t>
  </si>
  <si>
    <t>SOA of IDFC as T/o</t>
  </si>
  <si>
    <t xml:space="preserve">Interest Bifercation of Latest Two years of both Firms </t>
  </si>
  <si>
    <t>Panama Alloys</t>
  </si>
  <si>
    <t>Skyway Forge</t>
  </si>
  <si>
    <t>UPLUD00040965080</t>
  </si>
  <si>
    <t>A8891443</t>
  </si>
  <si>
    <t>ALN00230040353</t>
  </si>
  <si>
    <t>ALN002300403380</t>
  </si>
  <si>
    <t>HDFC</t>
  </si>
  <si>
    <t>Hero Fincorp</t>
  </si>
  <si>
    <t>IDFC</t>
  </si>
  <si>
    <t>Siemens</t>
  </si>
  <si>
    <t>Yes Bank</t>
  </si>
  <si>
    <t>Kotak</t>
  </si>
  <si>
    <t>Axis bank</t>
  </si>
  <si>
    <t>MTL</t>
  </si>
  <si>
    <t>CVL</t>
  </si>
  <si>
    <t>LAP</t>
  </si>
  <si>
    <t>NCL</t>
  </si>
  <si>
    <t>UCL</t>
  </si>
  <si>
    <t>T L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</si>
</sst>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5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sz val="8"/>
      <color indexed="8"/>
      <name val="Cambria"/>
      <family val="1"/>
      <scheme val="major"/>
    </font>
    <font>
      <sz val="8"/>
      <name val="Cambria"/>
      <family val="1"/>
      <scheme val="major"/>
    </font>
    <font>
      <sz val="8"/>
      <color rgb="FFFF0000"/>
      <name val="Cambria"/>
      <family val="1"/>
      <scheme val="major"/>
    </font>
    <font>
      <b/>
      <u/>
      <sz val="8"/>
      <name val="Cambria"/>
      <family val="1"/>
      <scheme val="major"/>
    </font>
    <font>
      <sz val="8"/>
      <color theme="1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22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0" fontId="1" fillId="0" borderId="0" applyBorder="0" applyProtection="0"/>
    <xf numFmtId="164" fontId="1" fillId="0" borderId="0" applyBorder="0" applyProtection="0"/>
  </cellStyleXfs>
  <cellXfs count="87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0" fontId="9" fillId="2" borderId="0" xfId="3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165" fontId="8" fillId="3" borderId="2" xfId="1" applyNumberFormat="1" applyFont="1" applyFill="1" applyBorder="1" applyAlignment="1" applyProtection="1">
      <alignment horizontal="left" vertical="center" wrapText="1"/>
    </xf>
    <xf numFmtId="9" fontId="8" fillId="3" borderId="2" xfId="1" applyNumberFormat="1" applyFont="1" applyFill="1" applyBorder="1" applyAlignment="1" applyProtection="1">
      <alignment horizontal="left" vertical="center" wrapText="1"/>
    </xf>
    <xf numFmtId="165" fontId="9" fillId="2" borderId="2" xfId="1" applyNumberFormat="1" applyFont="1" applyFill="1" applyBorder="1" applyAlignment="1" applyProtection="1">
      <alignment horizontal="left" vertical="center" wrapText="1"/>
    </xf>
    <xf numFmtId="165" fontId="9" fillId="2" borderId="2" xfId="1" applyNumberFormat="1" applyFont="1" applyFill="1" applyBorder="1" applyAlignment="1" applyProtection="1">
      <alignment horizontal="left" vertical="top"/>
    </xf>
    <xf numFmtId="9" fontId="9" fillId="2" borderId="2" xfId="1" applyNumberFormat="1" applyFont="1" applyFill="1" applyBorder="1" applyAlignment="1" applyProtection="1">
      <alignment horizontal="left" vertical="top"/>
    </xf>
    <xf numFmtId="166" fontId="9" fillId="2" borderId="2" xfId="1" applyNumberFormat="1" applyFont="1" applyFill="1" applyBorder="1" applyAlignment="1" applyProtection="1">
      <alignment horizontal="left" vertical="center"/>
    </xf>
    <xf numFmtId="165" fontId="9" fillId="9" borderId="2" xfId="1" applyNumberFormat="1" applyFont="1" applyFill="1" applyBorder="1" applyAlignment="1" applyProtection="1">
      <alignment horizontal="left" vertical="center" wrapText="1"/>
    </xf>
    <xf numFmtId="0" fontId="9" fillId="2" borderId="2" xfId="3" applyFont="1" applyFill="1" applyBorder="1" applyAlignment="1">
      <alignment horizontal="left" vertical="top" wrapText="1"/>
    </xf>
    <xf numFmtId="165" fontId="9" fillId="0" borderId="2" xfId="1" applyNumberFormat="1" applyFont="1" applyFill="1" applyBorder="1" applyAlignment="1" applyProtection="1">
      <alignment horizontal="left" vertical="top" wrapText="1"/>
    </xf>
    <xf numFmtId="167" fontId="8" fillId="3" borderId="2" xfId="1" applyNumberFormat="1" applyFont="1" applyFill="1" applyBorder="1" applyAlignment="1" applyProtection="1">
      <alignment horizontal="left" vertical="top"/>
    </xf>
    <xf numFmtId="10" fontId="9" fillId="0" borderId="2" xfId="1" applyNumberFormat="1" applyFont="1" applyFill="1" applyBorder="1" applyAlignment="1" applyProtection="1">
      <alignment horizontal="left" vertical="top"/>
    </xf>
    <xf numFmtId="165" fontId="9" fillId="3" borderId="2" xfId="1" applyNumberFormat="1" applyFont="1" applyFill="1" applyBorder="1" applyAlignment="1" applyProtection="1">
      <alignment horizontal="left" vertical="top"/>
    </xf>
    <xf numFmtId="165" fontId="9" fillId="0" borderId="2" xfId="1" applyNumberFormat="1" applyFont="1" applyFill="1" applyBorder="1" applyAlignment="1" applyProtection="1">
      <alignment horizontal="left" vertical="top"/>
    </xf>
    <xf numFmtId="2" fontId="9" fillId="3" borderId="2" xfId="5" applyNumberFormat="1" applyFont="1" applyFill="1" applyBorder="1" applyAlignment="1" applyProtection="1">
      <alignment horizontal="left" vertical="top"/>
    </xf>
    <xf numFmtId="164" fontId="9" fillId="3" borderId="2" xfId="5" applyNumberFormat="1" applyFont="1" applyFill="1" applyBorder="1" applyAlignment="1" applyProtection="1">
      <alignment horizontal="left" vertical="top"/>
    </xf>
    <xf numFmtId="10" fontId="9" fillId="3" borderId="2" xfId="1" applyNumberFormat="1" applyFont="1" applyFill="1" applyBorder="1" applyAlignment="1" applyProtection="1">
      <alignment horizontal="left" vertical="top"/>
    </xf>
    <xf numFmtId="164" fontId="9" fillId="0" borderId="2" xfId="1" applyNumberFormat="1" applyFont="1" applyFill="1" applyBorder="1" applyAlignment="1" applyProtection="1">
      <alignment horizontal="left" vertical="top"/>
    </xf>
    <xf numFmtId="165" fontId="9" fillId="3" borderId="2" xfId="5" applyNumberFormat="1" applyFont="1" applyFill="1" applyBorder="1" applyAlignment="1" applyProtection="1">
      <alignment horizontal="left" vertical="top"/>
    </xf>
    <xf numFmtId="10" fontId="9" fillId="3" borderId="2" xfId="5" applyNumberFormat="1" applyFont="1" applyFill="1" applyBorder="1" applyAlignment="1" applyProtection="1">
      <alignment horizontal="left" vertical="top"/>
    </xf>
    <xf numFmtId="164" fontId="9" fillId="0" borderId="2" xfId="1" applyNumberFormat="1" applyFont="1" applyFill="1" applyBorder="1" applyAlignment="1" applyProtection="1">
      <alignment horizontal="left" vertical="top" wrapText="1"/>
    </xf>
    <xf numFmtId="2" fontId="9" fillId="0" borderId="2" xfId="5" applyNumberFormat="1" applyFont="1" applyFill="1" applyBorder="1" applyAlignment="1" applyProtection="1">
      <alignment horizontal="left" vertical="top"/>
    </xf>
    <xf numFmtId="164" fontId="9" fillId="0" borderId="2" xfId="5" applyNumberFormat="1" applyFont="1" applyFill="1" applyBorder="1" applyAlignment="1" applyProtection="1">
      <alignment horizontal="left" vertical="top"/>
    </xf>
    <xf numFmtId="10" fontId="9" fillId="4" borderId="2" xfId="4" applyNumberFormat="1" applyFont="1" applyFill="1" applyBorder="1" applyAlignment="1" applyProtection="1">
      <alignment horizontal="left" vertical="top"/>
    </xf>
    <xf numFmtId="166" fontId="9" fillId="9" borderId="2" xfId="1" applyNumberFormat="1" applyFont="1" applyFill="1" applyBorder="1" applyAlignment="1" applyProtection="1">
      <alignment horizontal="left" vertical="center"/>
    </xf>
    <xf numFmtId="0" fontId="9" fillId="9" borderId="2" xfId="3" applyFont="1" applyFill="1" applyBorder="1" applyAlignment="1">
      <alignment horizontal="left" vertical="center" wrapText="1"/>
    </xf>
    <xf numFmtId="165" fontId="8" fillId="12" borderId="2" xfId="1" applyNumberFormat="1" applyFont="1" applyFill="1" applyBorder="1" applyAlignment="1" applyProtection="1">
      <alignment horizontal="left" vertical="center" wrapText="1"/>
    </xf>
    <xf numFmtId="9" fontId="8" fillId="12" borderId="2" xfId="1" applyNumberFormat="1" applyFont="1" applyFill="1" applyBorder="1" applyAlignment="1" applyProtection="1">
      <alignment horizontal="left" vertical="center" wrapText="1"/>
    </xf>
    <xf numFmtId="164" fontId="8" fillId="12" borderId="2" xfId="1" applyFont="1" applyFill="1" applyBorder="1" applyAlignment="1" applyProtection="1">
      <alignment horizontal="left" vertical="top" wrapText="1"/>
    </xf>
    <xf numFmtId="167" fontId="8" fillId="12" borderId="2" xfId="1" applyNumberFormat="1" applyFont="1" applyFill="1" applyBorder="1" applyAlignment="1" applyProtection="1">
      <alignment horizontal="left" vertical="top"/>
    </xf>
    <xf numFmtId="165" fontId="8" fillId="11" borderId="2" xfId="1" applyNumberFormat="1" applyFont="1" applyFill="1" applyBorder="1" applyAlignment="1" applyProtection="1">
      <alignment horizontal="left" vertical="center" wrapText="1"/>
    </xf>
    <xf numFmtId="0" fontId="9" fillId="0" borderId="2" xfId="0" applyNumberFormat="1" applyFont="1" applyFill="1" applyBorder="1" applyAlignment="1">
      <alignment horizontal="left"/>
    </xf>
    <xf numFmtId="165" fontId="8" fillId="11" borderId="2" xfId="1" applyNumberFormat="1" applyFont="1" applyFill="1" applyBorder="1" applyAlignment="1" applyProtection="1">
      <alignment horizontal="left" vertical="center" wrapText="1"/>
    </xf>
    <xf numFmtId="0" fontId="9" fillId="12" borderId="2" xfId="0" applyNumberFormat="1" applyFont="1" applyFill="1" applyBorder="1" applyAlignment="1">
      <alignment horizontal="left"/>
    </xf>
    <xf numFmtId="165" fontId="8" fillId="0" borderId="2" xfId="1" applyNumberFormat="1" applyFont="1" applyFill="1" applyBorder="1" applyAlignment="1" applyProtection="1">
      <alignment horizontal="left" vertical="center"/>
    </xf>
    <xf numFmtId="168" fontId="8" fillId="11" borderId="2" xfId="1" applyNumberFormat="1" applyFont="1" applyFill="1" applyBorder="1" applyAlignment="1" applyProtection="1">
      <alignment horizontal="left" vertical="center" wrapText="1"/>
    </xf>
    <xf numFmtId="0" fontId="8" fillId="0" borderId="2" xfId="0" applyNumberFormat="1" applyFont="1" applyFill="1" applyBorder="1" applyAlignment="1">
      <alignment horizontal="left"/>
    </xf>
    <xf numFmtId="165" fontId="8" fillId="0" borderId="2" xfId="1" applyNumberFormat="1" applyFont="1" applyFill="1" applyBorder="1" applyAlignment="1" applyProtection="1">
      <alignment horizontal="left" vertical="top"/>
    </xf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10" fillId="7" borderId="2" xfId="0" applyFont="1" applyFill="1" applyBorder="1" applyAlignment="1">
      <alignment horizontal="left" vertical="center"/>
    </xf>
    <xf numFmtId="0" fontId="11" fillId="8" borderId="2" xfId="0" applyFont="1" applyFill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1" fontId="11" fillId="9" borderId="2" xfId="0" applyNumberFormat="1" applyFont="1" applyFill="1" applyBorder="1" applyAlignment="1">
      <alignment horizontal="left" vertical="center"/>
    </xf>
    <xf numFmtId="0" fontId="11" fillId="10" borderId="2" xfId="0" applyFont="1" applyFill="1" applyBorder="1" applyAlignment="1">
      <alignment horizontal="left" vertical="center"/>
    </xf>
    <xf numFmtId="1" fontId="10" fillId="10" borderId="2" xfId="0" applyNumberFormat="1" applyFont="1" applyFill="1" applyBorder="1" applyAlignment="1">
      <alignment horizontal="left" vertical="center"/>
    </xf>
    <xf numFmtId="0" fontId="12" fillId="10" borderId="2" xfId="0" applyFont="1" applyFill="1" applyBorder="1" applyAlignment="1">
      <alignment horizontal="left" vertical="center"/>
    </xf>
    <xf numFmtId="1" fontId="11" fillId="10" borderId="2" xfId="0" applyNumberFormat="1" applyFont="1" applyFill="1" applyBorder="1" applyAlignment="1">
      <alignment horizontal="left" vertical="center"/>
    </xf>
    <xf numFmtId="1" fontId="13" fillId="9" borderId="2" xfId="0" applyNumberFormat="1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1" fontId="14" fillId="10" borderId="2" xfId="0" applyNumberFormat="1" applyFont="1" applyFill="1" applyBorder="1" applyAlignment="1">
      <alignment horizontal="left" vertical="center"/>
    </xf>
    <xf numFmtId="0" fontId="14" fillId="10" borderId="2" xfId="0" applyFont="1" applyFill="1" applyBorder="1" applyAlignment="1">
      <alignment horizontal="left" vertical="center"/>
    </xf>
    <xf numFmtId="14" fontId="14" fillId="10" borderId="2" xfId="0" applyNumberFormat="1" applyFont="1" applyFill="1" applyBorder="1" applyAlignment="1">
      <alignment horizontal="left" vertical="center"/>
    </xf>
    <xf numFmtId="0" fontId="11" fillId="10" borderId="0" xfId="0" applyFont="1" applyFill="1" applyBorder="1" applyAlignment="1">
      <alignment horizontal="left" vertical="center"/>
    </xf>
    <xf numFmtId="0" fontId="11" fillId="10" borderId="0" xfId="0" applyFont="1" applyFill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1" fontId="14" fillId="0" borderId="2" xfId="0" applyNumberFormat="1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14" fontId="14" fillId="0" borderId="2" xfId="0" applyNumberFormat="1" applyFont="1" applyBorder="1" applyAlignment="1">
      <alignment horizontal="left" vertical="center"/>
    </xf>
    <xf numFmtId="0" fontId="12" fillId="10" borderId="0" xfId="0" applyFont="1" applyFill="1" applyBorder="1" applyAlignment="1">
      <alignment horizontal="left" vertical="center"/>
    </xf>
    <xf numFmtId="0" fontId="12" fillId="10" borderId="0" xfId="0" applyFont="1" applyFill="1" applyAlignment="1">
      <alignment horizontal="left" vertical="center"/>
    </xf>
    <xf numFmtId="1" fontId="14" fillId="0" borderId="2" xfId="0" applyNumberFormat="1" applyFont="1" applyBorder="1" applyAlignment="1">
      <alignment horizontal="left"/>
    </xf>
    <xf numFmtId="0" fontId="14" fillId="0" borderId="2" xfId="0" applyFont="1" applyBorder="1" applyAlignment="1">
      <alignment horizontal="left"/>
    </xf>
  </cellXfs>
  <cellStyles count="6">
    <cellStyle name="Comma" xfId="1" builtinId="3"/>
    <cellStyle name="Excel_BuiltIn_Comma 2" xfId="5"/>
    <cellStyle name="Normal" xfId="0" builtinId="0"/>
    <cellStyle name="Normal_senp__eligibility" xfId="3"/>
    <cellStyle name="Normal_senp__eligibility 2" xfId="4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63"/>
  <sheetViews>
    <sheetView tabSelected="1" zoomScaleNormal="100" workbookViewId="0">
      <selection activeCell="G7" sqref="G7"/>
    </sheetView>
  </sheetViews>
  <sheetFormatPr defaultColWidth="31.28515625" defaultRowHeight="12.75"/>
  <cols>
    <col min="1" max="1" width="39.28515625" style="20" customWidth="1"/>
    <col min="2" max="2" width="14.85546875" style="20" customWidth="1"/>
    <col min="3" max="3" width="15.140625" style="20" customWidth="1"/>
    <col min="4" max="4" width="14.140625" style="20" customWidth="1"/>
    <col min="5" max="5" width="9.42578125" style="20" customWidth="1"/>
    <col min="6" max="6" width="17" style="20" customWidth="1"/>
    <col min="7" max="7" width="48.5703125" style="20" bestFit="1" customWidth="1"/>
    <col min="8" max="8" width="19.28515625" style="20" customWidth="1"/>
    <col min="9" max="9" width="15.5703125" style="20" bestFit="1" customWidth="1"/>
    <col min="10" max="10" width="23.42578125" style="20" customWidth="1"/>
    <col min="11" max="11" width="11.7109375" style="20" customWidth="1"/>
    <col min="12" max="12" width="11.85546875" style="20" customWidth="1"/>
    <col min="13" max="13" width="14.140625" style="20" customWidth="1"/>
    <col min="14" max="14" width="11.85546875" style="20" customWidth="1"/>
    <col min="15" max="15" width="12" style="20" customWidth="1"/>
    <col min="16" max="16" width="11" style="20" customWidth="1"/>
    <col min="17" max="17" width="11.5703125" style="20" customWidth="1"/>
    <col min="18" max="18" width="12" style="20" customWidth="1"/>
    <col min="19" max="236" width="31.28515625" style="20"/>
    <col min="237" max="244" width="31.28515625" style="21"/>
    <col min="245" max="246" width="31.28515625" style="22"/>
    <col min="247" max="16384" width="31.28515625" style="23"/>
  </cols>
  <sheetData>
    <row r="1" spans="1:246">
      <c r="A1" s="53" t="s">
        <v>75</v>
      </c>
      <c r="B1" s="55" t="s">
        <v>62</v>
      </c>
      <c r="C1" s="55"/>
      <c r="D1" s="55"/>
      <c r="E1" s="55"/>
      <c r="F1" s="55"/>
    </row>
    <row r="2" spans="1:246">
      <c r="A2" s="53" t="s">
        <v>75</v>
      </c>
      <c r="B2" s="49" t="s">
        <v>74</v>
      </c>
      <c r="C2" s="49" t="s">
        <v>63</v>
      </c>
      <c r="D2" s="49" t="s">
        <v>35</v>
      </c>
      <c r="E2" s="50" t="s">
        <v>0</v>
      </c>
      <c r="F2" s="49" t="s">
        <v>36</v>
      </c>
    </row>
    <row r="3" spans="1:246">
      <c r="A3" s="30" t="s">
        <v>55</v>
      </c>
      <c r="B3" s="47">
        <v>4020562</v>
      </c>
      <c r="C3" s="47">
        <v>6679833</v>
      </c>
      <c r="D3" s="27">
        <f t="shared" ref="D3:D9" si="0">AVERAGE(B3:C3)</f>
        <v>5350197.5</v>
      </c>
      <c r="E3" s="28">
        <v>1</v>
      </c>
      <c r="F3" s="27">
        <f t="shared" ref="F3:F9" si="1">E3*D3</f>
        <v>5350197.5</v>
      </c>
    </row>
    <row r="4" spans="1:246">
      <c r="A4" s="30" t="s">
        <v>56</v>
      </c>
      <c r="B4" s="47">
        <v>2572019</v>
      </c>
      <c r="C4" s="47">
        <v>3561265</v>
      </c>
      <c r="D4" s="27">
        <f t="shared" si="0"/>
        <v>3066642</v>
      </c>
      <c r="E4" s="28">
        <v>1</v>
      </c>
      <c r="F4" s="27">
        <f t="shared" si="1"/>
        <v>3066642</v>
      </c>
    </row>
    <row r="5" spans="1:246" ht="11.25" customHeight="1">
      <c r="A5" s="30" t="s">
        <v>66</v>
      </c>
      <c r="B5" s="47">
        <v>14009372</v>
      </c>
      <c r="C5" s="47">
        <v>8221612</v>
      </c>
      <c r="D5" s="27">
        <f t="shared" si="0"/>
        <v>11115492</v>
      </c>
      <c r="E5" s="28">
        <v>0.5</v>
      </c>
      <c r="F5" s="27">
        <f t="shared" si="1"/>
        <v>5557746</v>
      </c>
      <c r="G5" s="20" t="s">
        <v>88</v>
      </c>
    </row>
    <row r="6" spans="1:246">
      <c r="A6" s="30" t="s">
        <v>67</v>
      </c>
      <c r="B6" s="47">
        <v>0</v>
      </c>
      <c r="C6" s="47">
        <v>0</v>
      </c>
      <c r="D6" s="27">
        <f t="shared" si="0"/>
        <v>0</v>
      </c>
      <c r="E6" s="28">
        <v>0</v>
      </c>
      <c r="F6" s="27">
        <f t="shared" si="1"/>
        <v>0</v>
      </c>
    </row>
    <row r="7" spans="1:246">
      <c r="A7" s="30" t="s">
        <v>68</v>
      </c>
      <c r="B7" s="47">
        <v>0</v>
      </c>
      <c r="C7" s="47">
        <v>0</v>
      </c>
      <c r="D7" s="27">
        <f t="shared" si="0"/>
        <v>0</v>
      </c>
      <c r="E7" s="28">
        <v>0</v>
      </c>
      <c r="F7" s="27">
        <f t="shared" si="1"/>
        <v>0</v>
      </c>
    </row>
    <row r="8" spans="1:246">
      <c r="A8" s="30" t="s">
        <v>65</v>
      </c>
      <c r="B8" s="48">
        <v>0</v>
      </c>
      <c r="C8" s="48">
        <v>0</v>
      </c>
      <c r="D8" s="27">
        <f t="shared" si="0"/>
        <v>0</v>
      </c>
      <c r="E8" s="28">
        <v>1</v>
      </c>
      <c r="F8" s="27">
        <f t="shared" si="1"/>
        <v>0</v>
      </c>
    </row>
    <row r="9" spans="1:246">
      <c r="A9" s="30" t="s">
        <v>37</v>
      </c>
      <c r="B9" s="47">
        <v>-1325506</v>
      </c>
      <c r="C9" s="47">
        <v>-2107364</v>
      </c>
      <c r="D9" s="27">
        <f t="shared" si="0"/>
        <v>-1716435</v>
      </c>
      <c r="E9" s="28">
        <v>1</v>
      </c>
      <c r="F9" s="27">
        <f t="shared" si="1"/>
        <v>-1716435</v>
      </c>
    </row>
    <row r="10" spans="1:246">
      <c r="A10" s="53" t="s">
        <v>78</v>
      </c>
      <c r="B10" s="49" t="s">
        <v>74</v>
      </c>
      <c r="C10" s="49" t="s">
        <v>63</v>
      </c>
      <c r="D10" s="49" t="s">
        <v>35</v>
      </c>
      <c r="E10" s="50" t="s">
        <v>0</v>
      </c>
      <c r="F10" s="49" t="s">
        <v>36</v>
      </c>
      <c r="IB10" s="21"/>
      <c r="IJ10" s="22"/>
      <c r="IL10" s="23"/>
    </row>
    <row r="11" spans="1:246" ht="13.5" customHeight="1">
      <c r="A11" s="30" t="s">
        <v>55</v>
      </c>
      <c r="B11" s="47">
        <v>1615132</v>
      </c>
      <c r="C11" s="47">
        <v>1923761</v>
      </c>
      <c r="D11" s="27">
        <f t="shared" ref="D11:D18" si="2">AVERAGE(B11:C11)</f>
        <v>1769446.5</v>
      </c>
      <c r="E11" s="28">
        <v>1</v>
      </c>
      <c r="F11" s="27">
        <f t="shared" ref="F11:F18" si="3">E11*D11</f>
        <v>1769446.5</v>
      </c>
      <c r="IB11" s="21"/>
      <c r="IJ11" s="22"/>
      <c r="IL11" s="23"/>
    </row>
    <row r="12" spans="1:246">
      <c r="A12" s="30" t="s">
        <v>56</v>
      </c>
      <c r="B12" s="47">
        <v>14014866</v>
      </c>
      <c r="C12" s="47">
        <v>10574796</v>
      </c>
      <c r="D12" s="27">
        <f t="shared" si="2"/>
        <v>12294831</v>
      </c>
      <c r="E12" s="28">
        <v>1</v>
      </c>
      <c r="F12" s="27">
        <f t="shared" si="3"/>
        <v>12294831</v>
      </c>
      <c r="H12" s="20" t="s">
        <v>75</v>
      </c>
      <c r="IA12" s="21"/>
      <c r="IB12" s="21"/>
      <c r="II12" s="22"/>
      <c r="IJ12" s="22"/>
      <c r="IK12" s="23"/>
      <c r="IL12" s="23"/>
    </row>
    <row r="13" spans="1:246">
      <c r="A13" s="30" t="s">
        <v>66</v>
      </c>
      <c r="B13" s="47">
        <v>1599705</v>
      </c>
      <c r="C13" s="47">
        <v>1263139</v>
      </c>
      <c r="D13" s="27">
        <f t="shared" si="2"/>
        <v>1431422</v>
      </c>
      <c r="E13" s="28">
        <v>0</v>
      </c>
      <c r="F13" s="27">
        <f t="shared" si="3"/>
        <v>0</v>
      </c>
      <c r="H13" s="31" t="s">
        <v>82</v>
      </c>
      <c r="I13" s="31" t="s">
        <v>83</v>
      </c>
      <c r="J13" s="31" t="s">
        <v>84</v>
      </c>
      <c r="IB13" s="21"/>
      <c r="IJ13" s="22"/>
      <c r="IL13" s="23"/>
    </row>
    <row r="14" spans="1:246">
      <c r="A14" s="30" t="s">
        <v>67</v>
      </c>
      <c r="B14" s="47">
        <v>1200000</v>
      </c>
      <c r="C14" s="47">
        <v>240000</v>
      </c>
      <c r="D14" s="27">
        <f t="shared" si="2"/>
        <v>720000</v>
      </c>
      <c r="E14" s="28">
        <v>1</v>
      </c>
      <c r="F14" s="27">
        <f t="shared" si="3"/>
        <v>720000</v>
      </c>
      <c r="H14" s="31">
        <f>20062602+75688615+86536126+110901064+105674661+141814939+124601265+137484531+141813746</f>
        <v>944577549</v>
      </c>
      <c r="I14" s="31">
        <v>958892381</v>
      </c>
      <c r="J14" s="31">
        <v>1096215166</v>
      </c>
      <c r="IB14" s="21"/>
      <c r="IJ14" s="22"/>
      <c r="IL14" s="23"/>
    </row>
    <row r="15" spans="1:246" ht="14.25" customHeight="1">
      <c r="A15" s="30" t="s">
        <v>93</v>
      </c>
      <c r="B15" s="47">
        <v>4733110</v>
      </c>
      <c r="C15" s="47">
        <f>3318913</f>
        <v>3318913</v>
      </c>
      <c r="D15" s="27">
        <f t="shared" si="2"/>
        <v>4026011.5</v>
      </c>
      <c r="E15" s="28">
        <v>1</v>
      </c>
      <c r="F15" s="27">
        <f t="shared" si="3"/>
        <v>4026011.5</v>
      </c>
      <c r="IB15" s="21"/>
      <c r="IJ15" s="22"/>
      <c r="IL15" s="23"/>
    </row>
    <row r="16" spans="1:246">
      <c r="A16" s="30" t="s">
        <v>92</v>
      </c>
      <c r="B16" s="47">
        <v>3586083</v>
      </c>
      <c r="C16" s="47">
        <v>479200</v>
      </c>
      <c r="D16" s="27">
        <f t="shared" si="2"/>
        <v>2032641.5</v>
      </c>
      <c r="E16" s="28">
        <v>1</v>
      </c>
      <c r="F16" s="27">
        <f t="shared" si="3"/>
        <v>2032641.5</v>
      </c>
      <c r="IB16" s="21"/>
      <c r="IJ16" s="22"/>
      <c r="IL16" s="23"/>
    </row>
    <row r="17" spans="1:246">
      <c r="A17" s="30" t="s">
        <v>65</v>
      </c>
      <c r="B17" s="48">
        <v>0</v>
      </c>
      <c r="C17" s="48">
        <v>0</v>
      </c>
      <c r="D17" s="27">
        <f t="shared" si="2"/>
        <v>0</v>
      </c>
      <c r="E17" s="28">
        <v>1</v>
      </c>
      <c r="F17" s="27">
        <f t="shared" si="3"/>
        <v>0</v>
      </c>
      <c r="IB17" s="21"/>
      <c r="IJ17" s="22"/>
      <c r="IL17" s="23"/>
    </row>
    <row r="18" spans="1:246">
      <c r="A18" s="30" t="s">
        <v>37</v>
      </c>
      <c r="B18" s="47">
        <v>-523767</v>
      </c>
      <c r="C18" s="47">
        <v>-629426</v>
      </c>
      <c r="D18" s="27">
        <f t="shared" si="2"/>
        <v>-576596.5</v>
      </c>
      <c r="E18" s="28">
        <v>1</v>
      </c>
      <c r="F18" s="27">
        <f t="shared" si="3"/>
        <v>-576596.5</v>
      </c>
      <c r="H18" s="20" t="s">
        <v>85</v>
      </c>
      <c r="IB18" s="21"/>
      <c r="IJ18" s="22"/>
      <c r="IL18" s="23"/>
    </row>
    <row r="19" spans="1:246">
      <c r="A19" s="24" t="s">
        <v>94</v>
      </c>
      <c r="B19" s="24" t="s">
        <v>74</v>
      </c>
      <c r="C19" s="24" t="s">
        <v>63</v>
      </c>
      <c r="D19" s="24" t="s">
        <v>35</v>
      </c>
      <c r="E19" s="25" t="s">
        <v>0</v>
      </c>
      <c r="F19" s="24" t="s">
        <v>36</v>
      </c>
      <c r="H19" s="31" t="s">
        <v>82</v>
      </c>
      <c r="I19" s="31" t="s">
        <v>83</v>
      </c>
      <c r="J19" s="31" t="s">
        <v>84</v>
      </c>
      <c r="IB19" s="21"/>
      <c r="IJ19" s="22"/>
      <c r="IL19" s="23"/>
    </row>
    <row r="20" spans="1:246">
      <c r="A20" s="26" t="s">
        <v>95</v>
      </c>
      <c r="B20" s="29">
        <v>1200000</v>
      </c>
      <c r="C20" s="29">
        <v>240000</v>
      </c>
      <c r="D20" s="27">
        <f>AVERAGE(B20:C20)</f>
        <v>720000</v>
      </c>
      <c r="E20" s="28">
        <v>1</v>
      </c>
      <c r="F20" s="27">
        <f>E20*D20</f>
        <v>720000</v>
      </c>
      <c r="H20" s="31">
        <f>2727289+5997876+7296203+11880127+15769823+20342212+25951616+21398857+15074715</f>
        <v>126438718</v>
      </c>
      <c r="I20" s="31">
        <v>153246635</v>
      </c>
      <c r="J20" s="31">
        <v>204407002</v>
      </c>
      <c r="IB20" s="21"/>
      <c r="IJ20" s="22"/>
      <c r="IL20" s="23"/>
    </row>
    <row r="21" spans="1:246">
      <c r="A21" s="26" t="s">
        <v>59</v>
      </c>
      <c r="B21" s="29">
        <f>122+2029+19692+162+7005</f>
        <v>29010</v>
      </c>
      <c r="C21" s="29">
        <f>250+111+156</f>
        <v>517</v>
      </c>
      <c r="D21" s="27">
        <f>AVERAGE(B21:C21)</f>
        <v>14763.5</v>
      </c>
      <c r="E21" s="28">
        <v>0.5</v>
      </c>
      <c r="F21" s="27">
        <f>E21*D21</f>
        <v>7381.75</v>
      </c>
      <c r="HX21" s="21"/>
      <c r="HY21" s="21"/>
      <c r="HZ21" s="21"/>
      <c r="IA21" s="21"/>
      <c r="IB21" s="21"/>
      <c r="IF21" s="22"/>
      <c r="IG21" s="22"/>
      <c r="IH21" s="23"/>
      <c r="II21" s="23"/>
      <c r="IJ21" s="23"/>
      <c r="IK21" s="23"/>
      <c r="IL21" s="23"/>
    </row>
    <row r="22" spans="1:246">
      <c r="A22" s="26" t="s">
        <v>37</v>
      </c>
      <c r="B22" s="29">
        <v>-279373</v>
      </c>
      <c r="C22" s="29">
        <v>-142498</v>
      </c>
      <c r="D22" s="27">
        <f>AVERAGE(B22:C22)</f>
        <v>-210935.5</v>
      </c>
      <c r="E22" s="28">
        <v>1</v>
      </c>
      <c r="F22" s="27">
        <f>E22*D22</f>
        <v>-210935.5</v>
      </c>
      <c r="HX22" s="21"/>
      <c r="HY22" s="21"/>
      <c r="HZ22" s="21"/>
      <c r="IA22" s="21"/>
      <c r="IB22" s="21"/>
      <c r="IF22" s="22"/>
      <c r="IG22" s="22"/>
      <c r="IH22" s="23"/>
      <c r="II22" s="23"/>
      <c r="IJ22" s="23"/>
      <c r="IK22" s="23"/>
      <c r="IL22" s="23"/>
    </row>
    <row r="23" spans="1:246">
      <c r="A23" s="24" t="s">
        <v>79</v>
      </c>
      <c r="B23" s="24" t="s">
        <v>74</v>
      </c>
      <c r="C23" s="24" t="s">
        <v>63</v>
      </c>
      <c r="D23" s="24" t="s">
        <v>35</v>
      </c>
      <c r="E23" s="25" t="s">
        <v>0</v>
      </c>
      <c r="F23" s="24" t="s">
        <v>36</v>
      </c>
      <c r="HX23" s="21"/>
      <c r="HY23" s="21"/>
      <c r="HZ23" s="21"/>
      <c r="IA23" s="21"/>
      <c r="IB23" s="21"/>
      <c r="IF23" s="22"/>
      <c r="IG23" s="22"/>
      <c r="IH23" s="23"/>
      <c r="II23" s="23"/>
      <c r="IJ23" s="23"/>
      <c r="IK23" s="23"/>
      <c r="IL23" s="23"/>
    </row>
    <row r="24" spans="1:246" ht="15.4" customHeight="1">
      <c r="A24" s="26" t="s">
        <v>64</v>
      </c>
      <c r="B24" s="29">
        <f>516+271+79</f>
        <v>866</v>
      </c>
      <c r="C24" s="29">
        <f>142+439+4419</f>
        <v>5000</v>
      </c>
      <c r="D24" s="27">
        <f>AVERAGE(B24:C24)</f>
        <v>2933</v>
      </c>
      <c r="E24" s="28">
        <v>0.5</v>
      </c>
      <c r="F24" s="27">
        <f>E24*D24</f>
        <v>1466.5</v>
      </c>
    </row>
    <row r="25" spans="1:246">
      <c r="A25" s="26" t="s">
        <v>37</v>
      </c>
      <c r="B25" s="29">
        <v>0</v>
      </c>
      <c r="C25" s="29">
        <v>-13931</v>
      </c>
      <c r="D25" s="27">
        <f>AVERAGE(B25:C25)</f>
        <v>-6965.5</v>
      </c>
      <c r="E25" s="28">
        <v>1</v>
      </c>
      <c r="F25" s="27">
        <f>E25*D25</f>
        <v>-6965.5</v>
      </c>
    </row>
    <row r="26" spans="1:246">
      <c r="A26" s="24" t="s">
        <v>80</v>
      </c>
      <c r="B26" s="24" t="s">
        <v>74</v>
      </c>
      <c r="C26" s="24" t="s">
        <v>63</v>
      </c>
      <c r="D26" s="24" t="s">
        <v>35</v>
      </c>
      <c r="E26" s="25" t="s">
        <v>0</v>
      </c>
      <c r="F26" s="24" t="s">
        <v>36</v>
      </c>
    </row>
    <row r="27" spans="1:246">
      <c r="A27" s="26" t="s">
        <v>60</v>
      </c>
      <c r="B27" s="29">
        <v>0</v>
      </c>
      <c r="C27" s="29">
        <v>0</v>
      </c>
      <c r="D27" s="27">
        <f>AVERAGE(B27:C27)</f>
        <v>0</v>
      </c>
      <c r="E27" s="28">
        <v>0.5</v>
      </c>
      <c r="F27" s="27">
        <f>E27*D27</f>
        <v>0</v>
      </c>
    </row>
    <row r="28" spans="1:246" ht="11.25" customHeight="1">
      <c r="A28" s="26" t="s">
        <v>69</v>
      </c>
      <c r="B28" s="29">
        <v>0</v>
      </c>
      <c r="C28" s="29">
        <v>0</v>
      </c>
      <c r="D28" s="27">
        <f>AVERAGE(B28:C28)</f>
        <v>0</v>
      </c>
      <c r="E28" s="28">
        <v>0</v>
      </c>
      <c r="F28" s="27">
        <f>E28*D28</f>
        <v>0</v>
      </c>
      <c r="HN28" s="21"/>
      <c r="HO28" s="21"/>
      <c r="HP28" s="21"/>
      <c r="HQ28" s="21"/>
      <c r="HR28" s="21"/>
      <c r="HS28" s="21"/>
      <c r="HT28" s="21"/>
      <c r="HU28" s="21"/>
      <c r="HV28" s="22"/>
      <c r="HW28" s="22"/>
      <c r="HX28" s="23"/>
      <c r="HY28" s="23"/>
      <c r="HZ28" s="23"/>
      <c r="IA28" s="23"/>
      <c r="IB28" s="23"/>
      <c r="IC28" s="23"/>
      <c r="ID28" s="23"/>
      <c r="IE28" s="23"/>
      <c r="IF28" s="23"/>
      <c r="IG28" s="23"/>
      <c r="IH28" s="23"/>
      <c r="II28" s="23"/>
      <c r="IJ28" s="23"/>
      <c r="IK28" s="23"/>
      <c r="IL28" s="23"/>
    </row>
    <row r="29" spans="1:246">
      <c r="A29" s="26" t="s">
        <v>59</v>
      </c>
      <c r="B29" s="29">
        <v>0</v>
      </c>
      <c r="C29" s="29">
        <v>0</v>
      </c>
      <c r="D29" s="27">
        <f>AVERAGE(B29:C29)</f>
        <v>0</v>
      </c>
      <c r="E29" s="28">
        <v>0.5</v>
      </c>
      <c r="F29" s="27">
        <f>E29*D29</f>
        <v>0</v>
      </c>
      <c r="HN29" s="21"/>
      <c r="HO29" s="21"/>
      <c r="HP29" s="21"/>
      <c r="HQ29" s="21"/>
      <c r="HR29" s="21"/>
      <c r="HS29" s="21"/>
      <c r="HT29" s="21"/>
      <c r="HU29" s="21"/>
      <c r="HV29" s="22"/>
      <c r="HW29" s="22"/>
      <c r="HX29" s="23"/>
      <c r="HY29" s="23"/>
      <c r="HZ29" s="23"/>
      <c r="IA29" s="23"/>
      <c r="IB29" s="23"/>
      <c r="IC29" s="23"/>
      <c r="ID29" s="23"/>
      <c r="IE29" s="23"/>
      <c r="IF29" s="23"/>
      <c r="IG29" s="23"/>
      <c r="IH29" s="23"/>
      <c r="II29" s="23"/>
      <c r="IJ29" s="23"/>
      <c r="IK29" s="23"/>
      <c r="IL29" s="23"/>
    </row>
    <row r="30" spans="1:246">
      <c r="A30" s="26" t="s">
        <v>37</v>
      </c>
      <c r="B30" s="29" t="s">
        <v>96</v>
      </c>
      <c r="C30" s="29">
        <v>0</v>
      </c>
      <c r="D30" s="27">
        <f>AVERAGE(B30:C30)</f>
        <v>0</v>
      </c>
      <c r="E30" s="28">
        <v>1</v>
      </c>
      <c r="F30" s="27">
        <f>E30*D30</f>
        <v>0</v>
      </c>
      <c r="HN30" s="21"/>
      <c r="HO30" s="21"/>
      <c r="HP30" s="21"/>
      <c r="HQ30" s="21"/>
      <c r="HR30" s="21"/>
      <c r="HS30" s="21"/>
      <c r="HT30" s="21"/>
      <c r="HU30" s="21"/>
      <c r="HV30" s="22"/>
      <c r="HW30" s="22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</row>
    <row r="31" spans="1:246">
      <c r="A31" s="24" t="s">
        <v>81</v>
      </c>
      <c r="B31" s="24" t="s">
        <v>74</v>
      </c>
      <c r="C31" s="24" t="s">
        <v>63</v>
      </c>
      <c r="D31" s="24" t="s">
        <v>35</v>
      </c>
      <c r="E31" s="25" t="s">
        <v>0</v>
      </c>
      <c r="F31" s="24" t="s">
        <v>36</v>
      </c>
      <c r="HN31" s="21"/>
      <c r="HO31" s="21"/>
      <c r="HP31" s="21"/>
      <c r="HQ31" s="21"/>
      <c r="HR31" s="21"/>
      <c r="HS31" s="21"/>
      <c r="HT31" s="21"/>
      <c r="HU31" s="21"/>
      <c r="HV31" s="22"/>
      <c r="HW31" s="22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</row>
    <row r="32" spans="1:246">
      <c r="A32" s="26" t="s">
        <v>64</v>
      </c>
      <c r="B32" s="29">
        <f>336+206</f>
        <v>542</v>
      </c>
      <c r="C32" s="29">
        <f>305+727</f>
        <v>1032</v>
      </c>
      <c r="D32" s="27">
        <f>AVERAGE(B32:C32)</f>
        <v>787</v>
      </c>
      <c r="E32" s="28">
        <v>0.5</v>
      </c>
      <c r="F32" s="27">
        <f>E32*D32</f>
        <v>393.5</v>
      </c>
      <c r="HN32" s="21"/>
      <c r="HO32" s="21"/>
      <c r="HP32" s="21"/>
      <c r="HQ32" s="21"/>
      <c r="HR32" s="21"/>
      <c r="HS32" s="21"/>
      <c r="HT32" s="21"/>
      <c r="HU32" s="21"/>
      <c r="HV32" s="22"/>
      <c r="HW32" s="22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</row>
    <row r="33" spans="1:246">
      <c r="A33" s="26" t="s">
        <v>37</v>
      </c>
      <c r="B33" s="29">
        <v>0</v>
      </c>
      <c r="C33" s="29">
        <v>-12976</v>
      </c>
      <c r="D33" s="27">
        <f>AVERAGE(B33:C33)</f>
        <v>-6488</v>
      </c>
      <c r="E33" s="28">
        <v>1</v>
      </c>
      <c r="F33" s="27">
        <f>E33*D33</f>
        <v>-6488</v>
      </c>
      <c r="HN33" s="21"/>
      <c r="HO33" s="21"/>
      <c r="HP33" s="21"/>
      <c r="HQ33" s="21"/>
      <c r="HR33" s="21"/>
      <c r="HS33" s="21"/>
      <c r="HT33" s="21"/>
      <c r="HU33" s="21"/>
      <c r="HV33" s="22"/>
      <c r="HW33" s="22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</row>
    <row r="34" spans="1:246" ht="13.5" customHeight="1">
      <c r="A34" s="51" t="s">
        <v>38</v>
      </c>
      <c r="B34" s="56"/>
      <c r="C34" s="56"/>
      <c r="D34" s="56"/>
      <c r="E34" s="56"/>
      <c r="F34" s="52">
        <f>+SUM(F3:F33)</f>
        <v>33029337.25</v>
      </c>
      <c r="HN34" s="21"/>
      <c r="HO34" s="21"/>
      <c r="HP34" s="21"/>
      <c r="HQ34" s="21"/>
      <c r="HR34" s="21"/>
      <c r="HS34" s="21"/>
      <c r="HT34" s="21"/>
      <c r="HU34" s="21"/>
      <c r="HV34" s="22"/>
      <c r="HW34" s="22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</row>
    <row r="35" spans="1:246">
      <c r="A35" s="32" t="s">
        <v>39</v>
      </c>
      <c r="B35" s="54"/>
      <c r="C35" s="54"/>
      <c r="D35" s="54"/>
      <c r="E35" s="54"/>
      <c r="F35" s="33">
        <f>F34/12</f>
        <v>2752444.7708333335</v>
      </c>
      <c r="HN35" s="21"/>
      <c r="HO35" s="21"/>
      <c r="HP35" s="21"/>
      <c r="HQ35" s="21"/>
      <c r="HR35" s="21"/>
      <c r="HS35" s="21"/>
      <c r="HT35" s="21"/>
      <c r="HU35" s="21"/>
      <c r="HV35" s="22"/>
      <c r="HW35" s="22"/>
      <c r="HX35" s="23"/>
      <c r="HY35" s="23"/>
      <c r="HZ35" s="23"/>
      <c r="IA35" s="23"/>
      <c r="IB35" s="23"/>
      <c r="IC35" s="23"/>
      <c r="ID35" s="23"/>
      <c r="IE35" s="23"/>
      <c r="IF35" s="23"/>
      <c r="IG35" s="23"/>
      <c r="IH35" s="23"/>
      <c r="II35" s="23"/>
      <c r="IJ35" s="23"/>
      <c r="IK35" s="23"/>
      <c r="IL35" s="23"/>
    </row>
    <row r="36" spans="1:246">
      <c r="A36" s="32" t="s">
        <v>40</v>
      </c>
      <c r="B36" s="54"/>
      <c r="C36" s="54"/>
      <c r="D36" s="54"/>
      <c r="E36" s="54"/>
      <c r="F36" s="27">
        <f>RTR!K25</f>
        <v>2698647</v>
      </c>
      <c r="HN36" s="21"/>
      <c r="HO36" s="21"/>
      <c r="HP36" s="21"/>
      <c r="HQ36" s="21"/>
      <c r="HR36" s="21"/>
      <c r="HS36" s="21"/>
      <c r="HT36" s="21"/>
      <c r="HU36" s="21"/>
      <c r="HV36" s="22"/>
      <c r="HW36" s="22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</row>
    <row r="37" spans="1:246">
      <c r="A37" s="32" t="s">
        <v>73</v>
      </c>
      <c r="B37" s="57"/>
      <c r="C37" s="57"/>
      <c r="D37" s="57"/>
      <c r="E37" s="57"/>
      <c r="F37" s="34">
        <v>0.85</v>
      </c>
      <c r="HN37" s="21"/>
      <c r="HO37" s="21"/>
      <c r="HP37" s="21"/>
      <c r="HQ37" s="21"/>
      <c r="HR37" s="21"/>
      <c r="HS37" s="21"/>
      <c r="HT37" s="21"/>
      <c r="HU37" s="21"/>
      <c r="HV37" s="22"/>
      <c r="HW37" s="22"/>
      <c r="HX37" s="23"/>
      <c r="HY37" s="23"/>
      <c r="HZ37" s="23"/>
      <c r="IA37" s="23"/>
      <c r="IB37" s="23"/>
      <c r="IC37" s="23"/>
      <c r="ID37" s="23"/>
      <c r="IE37" s="23"/>
      <c r="IF37" s="23"/>
      <c r="IG37" s="23"/>
      <c r="IH37" s="23"/>
      <c r="II37" s="23"/>
      <c r="IJ37" s="23"/>
      <c r="IK37" s="23"/>
      <c r="IL37" s="23"/>
    </row>
    <row r="38" spans="1:246" ht="14.25" customHeight="1">
      <c r="A38" s="32" t="s">
        <v>41</v>
      </c>
      <c r="B38" s="54"/>
      <c r="C38" s="54"/>
      <c r="D38" s="54"/>
      <c r="E38" s="54"/>
      <c r="F38" s="35">
        <f>(F35*F37)-F36</f>
        <v>-359068.9447916667</v>
      </c>
      <c r="HN38" s="21"/>
      <c r="HO38" s="21"/>
      <c r="HP38" s="21"/>
      <c r="HQ38" s="21"/>
      <c r="HR38" s="21"/>
      <c r="HS38" s="21"/>
      <c r="HT38" s="21"/>
      <c r="HU38" s="21"/>
      <c r="HV38" s="22"/>
      <c r="HW38" s="22"/>
      <c r="HX38" s="23"/>
      <c r="HY38" s="23"/>
      <c r="HZ38" s="23"/>
      <c r="IA38" s="23"/>
      <c r="IB38" s="23"/>
      <c r="IC38" s="23"/>
      <c r="ID38" s="23"/>
      <c r="IE38" s="23"/>
      <c r="IF38" s="23"/>
      <c r="IG38" s="23"/>
      <c r="IH38" s="23"/>
      <c r="II38" s="23"/>
      <c r="IJ38" s="23"/>
      <c r="IK38" s="23"/>
      <c r="IL38" s="23"/>
    </row>
    <row r="39" spans="1:246">
      <c r="A39" s="32" t="s">
        <v>42</v>
      </c>
      <c r="B39" s="54"/>
      <c r="C39" s="54"/>
      <c r="D39" s="54"/>
      <c r="E39" s="54"/>
      <c r="F39" s="36">
        <v>180</v>
      </c>
      <c r="HN39" s="21"/>
      <c r="HO39" s="21"/>
      <c r="HP39" s="21"/>
      <c r="HQ39" s="21"/>
      <c r="HR39" s="21"/>
      <c r="HS39" s="21"/>
      <c r="HT39" s="21"/>
      <c r="HU39" s="21"/>
      <c r="HV39" s="22"/>
      <c r="HW39" s="22"/>
      <c r="HX39" s="23"/>
      <c r="HY39" s="23"/>
      <c r="HZ39" s="23"/>
      <c r="IA39" s="23"/>
      <c r="IB39" s="23"/>
      <c r="IC39" s="23"/>
      <c r="ID39" s="23"/>
      <c r="IE39" s="23"/>
      <c r="IF39" s="23"/>
      <c r="IG39" s="23"/>
      <c r="IH39" s="23"/>
      <c r="II39" s="23"/>
      <c r="IJ39" s="23"/>
      <c r="IK39" s="23"/>
      <c r="IL39" s="23"/>
    </row>
    <row r="40" spans="1:246">
      <c r="A40" s="32" t="s">
        <v>43</v>
      </c>
      <c r="B40" s="54"/>
      <c r="C40" s="54"/>
      <c r="D40" s="54"/>
      <c r="E40" s="54"/>
      <c r="F40" s="34">
        <v>0.08</v>
      </c>
      <c r="HN40" s="21"/>
      <c r="HO40" s="21"/>
      <c r="HP40" s="21"/>
      <c r="HQ40" s="21"/>
      <c r="HR40" s="21"/>
      <c r="HS40" s="21"/>
      <c r="HT40" s="21"/>
      <c r="HU40" s="21"/>
      <c r="HV40" s="22"/>
      <c r="HW40" s="22"/>
      <c r="HX40" s="23"/>
      <c r="HY40" s="23"/>
      <c r="HZ40" s="23"/>
      <c r="IA40" s="23"/>
      <c r="IB40" s="23"/>
      <c r="IC40" s="23"/>
      <c r="ID40" s="23"/>
      <c r="IE40" s="23"/>
      <c r="IF40" s="23"/>
      <c r="IG40" s="23"/>
      <c r="IH40" s="23"/>
      <c r="II40" s="23"/>
      <c r="IJ40" s="23"/>
      <c r="IK40" s="23"/>
      <c r="IL40" s="23"/>
    </row>
    <row r="41" spans="1:246">
      <c r="A41" s="32" t="s">
        <v>44</v>
      </c>
      <c r="B41" s="54"/>
      <c r="C41" s="54"/>
      <c r="D41" s="54"/>
      <c r="E41" s="54"/>
      <c r="F41" s="37">
        <f>PMT(F40/12,F39,-100000)</f>
        <v>955.65208433035548</v>
      </c>
      <c r="HN41" s="21"/>
      <c r="HO41" s="21"/>
      <c r="HP41" s="21"/>
      <c r="HQ41" s="21"/>
      <c r="HR41" s="21"/>
      <c r="HS41" s="21"/>
      <c r="HT41" s="21"/>
      <c r="HU41" s="21"/>
      <c r="HV41" s="22"/>
      <c r="HW41" s="22"/>
      <c r="HX41" s="23"/>
      <c r="HY41" s="23"/>
      <c r="HZ41" s="23"/>
      <c r="IA41" s="23"/>
      <c r="IB41" s="23"/>
      <c r="IC41" s="23"/>
      <c r="ID41" s="23"/>
      <c r="IE41" s="23"/>
      <c r="IF41" s="23"/>
      <c r="IG41" s="23"/>
      <c r="IH41" s="23"/>
      <c r="II41" s="23"/>
      <c r="IJ41" s="23"/>
      <c r="IK41" s="23"/>
      <c r="IL41" s="23"/>
    </row>
    <row r="42" spans="1:246">
      <c r="A42" s="32" t="s">
        <v>45</v>
      </c>
      <c r="B42" s="54"/>
      <c r="C42" s="54"/>
      <c r="D42" s="54"/>
      <c r="E42" s="54"/>
      <c r="F42" s="38">
        <f>F38/F41</f>
        <v>-375.73187008038963</v>
      </c>
      <c r="HN42" s="21"/>
      <c r="HO42" s="21"/>
      <c r="HP42" s="21"/>
      <c r="HQ42" s="21"/>
      <c r="HR42" s="21"/>
      <c r="HS42" s="21"/>
      <c r="HT42" s="21"/>
      <c r="HU42" s="21"/>
      <c r="HV42" s="22"/>
      <c r="HW42" s="22"/>
      <c r="HX42" s="23"/>
      <c r="HY42" s="23"/>
      <c r="HZ42" s="23"/>
      <c r="IA42" s="23"/>
      <c r="IB42" s="23"/>
      <c r="IC42" s="23"/>
      <c r="ID42" s="23"/>
      <c r="IE42" s="23"/>
      <c r="IF42" s="23"/>
      <c r="IG42" s="23"/>
      <c r="IH42" s="23"/>
      <c r="II42" s="23"/>
      <c r="IJ42" s="23"/>
      <c r="IK42" s="23"/>
      <c r="IL42" s="23"/>
    </row>
    <row r="43" spans="1:246">
      <c r="A43" s="58" t="s">
        <v>46</v>
      </c>
      <c r="B43" s="58"/>
      <c r="C43" s="58"/>
      <c r="D43" s="58"/>
      <c r="E43" s="58"/>
      <c r="F43" s="58"/>
      <c r="HN43" s="21"/>
      <c r="HO43" s="21"/>
      <c r="HP43" s="21"/>
      <c r="HQ43" s="21"/>
      <c r="HR43" s="21"/>
      <c r="HS43" s="21"/>
      <c r="HT43" s="21"/>
      <c r="HU43" s="21"/>
      <c r="HV43" s="22"/>
      <c r="HW43" s="22"/>
      <c r="HX43" s="23"/>
      <c r="HY43" s="23"/>
      <c r="HZ43" s="23"/>
      <c r="IA43" s="23"/>
      <c r="IB43" s="23"/>
      <c r="IC43" s="23"/>
      <c r="ID43" s="23"/>
      <c r="IE43" s="23"/>
      <c r="IF43" s="23"/>
      <c r="IG43" s="23"/>
      <c r="IH43" s="23"/>
      <c r="II43" s="23"/>
      <c r="IJ43" s="23"/>
      <c r="IK43" s="23"/>
      <c r="IL43" s="23"/>
    </row>
    <row r="44" spans="1:246">
      <c r="A44" s="32" t="s">
        <v>42</v>
      </c>
      <c r="B44" s="54"/>
      <c r="C44" s="54"/>
      <c r="D44" s="54"/>
      <c r="E44" s="54"/>
      <c r="F44" s="35">
        <v>180</v>
      </c>
      <c r="HI44" s="21"/>
      <c r="HJ44" s="21"/>
      <c r="HK44" s="21"/>
      <c r="HL44" s="21"/>
      <c r="HM44" s="21"/>
      <c r="HN44" s="21"/>
      <c r="HO44" s="21"/>
      <c r="HP44" s="21"/>
      <c r="HQ44" s="22"/>
      <c r="HR44" s="22"/>
      <c r="HS44" s="23"/>
      <c r="HT44" s="23"/>
      <c r="HU44" s="23"/>
      <c r="HV44" s="23"/>
      <c r="HW44" s="23"/>
      <c r="HX44" s="23"/>
      <c r="HY44" s="23"/>
      <c r="HZ44" s="23"/>
      <c r="IA44" s="23"/>
      <c r="IB44" s="23"/>
      <c r="IC44" s="23"/>
      <c r="ID44" s="23"/>
      <c r="IE44" s="23"/>
      <c r="IF44" s="23"/>
      <c r="IG44" s="23"/>
      <c r="IH44" s="23"/>
      <c r="II44" s="23"/>
      <c r="IJ44" s="23"/>
      <c r="IK44" s="23"/>
      <c r="IL44" s="23"/>
    </row>
    <row r="45" spans="1:246">
      <c r="A45" s="32" t="s">
        <v>43</v>
      </c>
      <c r="B45" s="54"/>
      <c r="C45" s="54"/>
      <c r="D45" s="54"/>
      <c r="E45" s="54"/>
      <c r="F45" s="39">
        <v>9.5500000000000002E-2</v>
      </c>
      <c r="HI45" s="21"/>
      <c r="HJ45" s="21"/>
      <c r="HK45" s="21"/>
      <c r="HL45" s="21"/>
      <c r="HM45" s="21"/>
      <c r="HN45" s="21"/>
      <c r="HO45" s="21"/>
      <c r="HP45" s="21"/>
      <c r="HQ45" s="22"/>
      <c r="HR45" s="22"/>
      <c r="HS45" s="23"/>
      <c r="HT45" s="23"/>
      <c r="HU45" s="23"/>
      <c r="HV45" s="23"/>
      <c r="HW45" s="23"/>
      <c r="HX45" s="23"/>
      <c r="HY45" s="23"/>
      <c r="HZ45" s="23"/>
      <c r="IA45" s="23"/>
      <c r="IB45" s="23"/>
      <c r="IC45" s="23"/>
      <c r="ID45" s="23"/>
      <c r="IE45" s="23"/>
      <c r="IF45" s="23"/>
      <c r="IG45" s="23"/>
      <c r="IH45" s="23"/>
      <c r="II45" s="23"/>
      <c r="IJ45" s="23"/>
      <c r="IK45" s="23"/>
      <c r="IL45" s="23"/>
    </row>
    <row r="46" spans="1:246">
      <c r="A46" s="32" t="s">
        <v>44</v>
      </c>
      <c r="B46" s="54"/>
      <c r="C46" s="54"/>
      <c r="D46" s="54"/>
      <c r="E46" s="54"/>
      <c r="F46" s="38">
        <f>PMT(F45/12,F44,-100000)</f>
        <v>1047.2438674424591</v>
      </c>
      <c r="HI46" s="21"/>
      <c r="HJ46" s="21"/>
      <c r="HK46" s="21"/>
      <c r="HL46" s="21"/>
      <c r="HM46" s="21"/>
      <c r="HN46" s="21"/>
      <c r="HO46" s="21"/>
      <c r="HP46" s="21"/>
      <c r="HQ46" s="22"/>
      <c r="HR46" s="22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</row>
    <row r="47" spans="1:246" ht="15.4" customHeight="1">
      <c r="A47" s="32" t="s">
        <v>47</v>
      </c>
      <c r="B47" s="60">
        <f>B37</f>
        <v>0</v>
      </c>
      <c r="C47" s="60"/>
      <c r="D47" s="60"/>
      <c r="E47" s="60"/>
      <c r="F47" s="40">
        <v>0</v>
      </c>
      <c r="HN47" s="21"/>
      <c r="HO47" s="21"/>
      <c r="HP47" s="21"/>
      <c r="HQ47" s="21"/>
      <c r="HR47" s="21"/>
      <c r="HS47" s="21"/>
      <c r="HT47" s="21"/>
      <c r="HU47" s="21"/>
      <c r="HV47" s="22"/>
      <c r="HW47" s="22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</row>
    <row r="48" spans="1:246" ht="16.350000000000001" customHeight="1">
      <c r="A48" s="32" t="s">
        <v>48</v>
      </c>
      <c r="B48" s="54"/>
      <c r="C48" s="54"/>
      <c r="D48" s="54"/>
      <c r="E48" s="54"/>
      <c r="F48" s="41">
        <f>F47*F46</f>
        <v>0</v>
      </c>
      <c r="HN48" s="21"/>
      <c r="HO48" s="21"/>
      <c r="HP48" s="21"/>
      <c r="HQ48" s="21"/>
      <c r="HR48" s="21"/>
      <c r="HS48" s="21"/>
      <c r="HT48" s="21"/>
      <c r="HU48" s="21"/>
      <c r="HV48" s="22"/>
      <c r="HW48" s="22"/>
      <c r="HX48" s="23"/>
      <c r="HY48" s="23"/>
      <c r="HZ48" s="23"/>
      <c r="IA48" s="23"/>
      <c r="IB48" s="23"/>
      <c r="IC48" s="23"/>
      <c r="ID48" s="23"/>
      <c r="IE48" s="23"/>
      <c r="IF48" s="23"/>
      <c r="IG48" s="23"/>
      <c r="IH48" s="23"/>
      <c r="II48" s="23"/>
      <c r="IJ48" s="23"/>
      <c r="IK48" s="23"/>
      <c r="IL48" s="23"/>
    </row>
    <row r="49" spans="1:246">
      <c r="A49" s="32" t="s">
        <v>49</v>
      </c>
      <c r="B49" s="54"/>
      <c r="C49" s="54"/>
      <c r="D49" s="54"/>
      <c r="E49" s="54"/>
      <c r="F49" s="42">
        <f>(F48+F36)/F35</f>
        <v>0.98045455029528328</v>
      </c>
      <c r="HN49" s="21"/>
      <c r="HO49" s="21"/>
      <c r="HP49" s="21"/>
      <c r="HQ49" s="21"/>
      <c r="HR49" s="21"/>
      <c r="HS49" s="21"/>
      <c r="HT49" s="21"/>
      <c r="HU49" s="21"/>
      <c r="HV49" s="22"/>
      <c r="HW49" s="22"/>
      <c r="HX49" s="23"/>
      <c r="HY49" s="23"/>
      <c r="HZ49" s="23"/>
      <c r="IA49" s="23"/>
      <c r="IB49" s="23"/>
      <c r="IC49" s="23"/>
      <c r="ID49" s="23"/>
      <c r="IE49" s="23"/>
      <c r="IF49" s="23"/>
      <c r="IG49" s="23"/>
      <c r="IH49" s="23"/>
      <c r="II49" s="23"/>
      <c r="IJ49" s="23"/>
      <c r="IK49" s="23"/>
      <c r="IL49" s="23"/>
    </row>
    <row r="50" spans="1:246" ht="12.75" customHeight="1">
      <c r="A50" s="43" t="s">
        <v>50</v>
      </c>
      <c r="B50" s="59" t="s">
        <v>1</v>
      </c>
      <c r="C50" s="59"/>
      <c r="D50" s="59"/>
      <c r="E50" s="59"/>
      <c r="F50" s="44">
        <v>0</v>
      </c>
      <c r="HN50" s="21"/>
      <c r="HO50" s="21"/>
      <c r="HP50" s="21"/>
      <c r="HQ50" s="21"/>
      <c r="HR50" s="21"/>
      <c r="HS50" s="21"/>
      <c r="HT50" s="21"/>
      <c r="HU50" s="21"/>
      <c r="HV50" s="22"/>
      <c r="HW50" s="22"/>
      <c r="HX50" s="23"/>
      <c r="HY50" s="23"/>
      <c r="HZ50" s="23"/>
      <c r="IA50" s="23"/>
      <c r="IB50" s="23"/>
      <c r="IC50" s="23"/>
      <c r="ID50" s="23"/>
      <c r="IE50" s="23"/>
      <c r="IF50" s="23"/>
      <c r="IG50" s="23"/>
      <c r="IH50" s="23"/>
      <c r="II50" s="23"/>
      <c r="IJ50" s="23"/>
      <c r="IK50" s="23"/>
      <c r="IL50" s="23"/>
    </row>
    <row r="51" spans="1:246" ht="16.350000000000001" customHeight="1">
      <c r="A51" s="43" t="s">
        <v>51</v>
      </c>
      <c r="B51" s="54"/>
      <c r="C51" s="54"/>
      <c r="D51" s="54"/>
      <c r="E51" s="54"/>
      <c r="F51" s="45"/>
      <c r="HN51" s="21"/>
      <c r="HO51" s="21"/>
      <c r="HP51" s="21"/>
      <c r="HQ51" s="21"/>
      <c r="HR51" s="21"/>
      <c r="HS51" s="21"/>
      <c r="HT51" s="21"/>
      <c r="HU51" s="21"/>
      <c r="HV51" s="22"/>
      <c r="HW51" s="22"/>
      <c r="HX51" s="23"/>
      <c r="HY51" s="23"/>
      <c r="HZ51" s="23"/>
      <c r="IA51" s="23"/>
      <c r="IB51" s="23"/>
      <c r="IC51" s="23"/>
      <c r="ID51" s="23"/>
      <c r="IE51" s="23"/>
      <c r="IF51" s="23"/>
      <c r="IG51" s="23"/>
      <c r="IH51" s="23"/>
      <c r="II51" s="23"/>
      <c r="IJ51" s="23"/>
      <c r="IK51" s="23"/>
      <c r="IL51" s="23"/>
    </row>
    <row r="52" spans="1:246" ht="12.75" customHeight="1">
      <c r="A52" s="43" t="s">
        <v>52</v>
      </c>
      <c r="B52" s="54"/>
      <c r="C52" s="54"/>
      <c r="D52" s="54"/>
      <c r="E52" s="54"/>
      <c r="F52" s="46" t="e">
        <f>F47/F50</f>
        <v>#DIV/0!</v>
      </c>
      <c r="HN52" s="21"/>
      <c r="HO52" s="21"/>
      <c r="HP52" s="21"/>
      <c r="HQ52" s="21"/>
      <c r="HR52" s="21"/>
      <c r="HS52" s="21"/>
      <c r="HT52" s="21"/>
      <c r="HU52" s="21"/>
      <c r="HV52" s="22"/>
      <c r="HW52" s="22"/>
      <c r="HX52" s="23"/>
      <c r="HY52" s="23"/>
      <c r="HZ52" s="23"/>
      <c r="IA52" s="23"/>
      <c r="IB52" s="23"/>
      <c r="IC52" s="23"/>
      <c r="ID52" s="23"/>
      <c r="IE52" s="23"/>
      <c r="IF52" s="23"/>
      <c r="IG52" s="23"/>
      <c r="IH52" s="23"/>
      <c r="II52" s="23"/>
      <c r="IJ52" s="23"/>
      <c r="IK52" s="23"/>
      <c r="IL52" s="23"/>
    </row>
    <row r="53" spans="1:246" ht="13.5" customHeight="1">
      <c r="A53" s="32" t="s">
        <v>53</v>
      </c>
      <c r="B53" s="54"/>
      <c r="C53" s="54"/>
      <c r="D53" s="54"/>
      <c r="E53" s="54"/>
      <c r="F53" s="46" t="e">
        <f>(F47+F51)/F50</f>
        <v>#DIV/0!</v>
      </c>
      <c r="HN53" s="21"/>
      <c r="HO53" s="21"/>
      <c r="HP53" s="21"/>
      <c r="HQ53" s="21"/>
      <c r="HR53" s="21"/>
      <c r="HS53" s="21"/>
      <c r="HT53" s="21"/>
      <c r="HU53" s="21"/>
      <c r="HV53" s="22"/>
      <c r="HW53" s="22"/>
      <c r="HX53" s="23"/>
      <c r="HY53" s="23"/>
      <c r="HZ53" s="23"/>
      <c r="IA53" s="23"/>
      <c r="IB53" s="23"/>
      <c r="IC53" s="23"/>
      <c r="ID53" s="23"/>
      <c r="IE53" s="23"/>
      <c r="IF53" s="23"/>
      <c r="IG53" s="23"/>
      <c r="IH53" s="23"/>
      <c r="II53" s="23"/>
      <c r="IJ53" s="23"/>
      <c r="IK53" s="23"/>
      <c r="IL53" s="23"/>
    </row>
    <row r="54" spans="1:246" ht="15" customHeight="1">
      <c r="A54" s="32" t="s">
        <v>54</v>
      </c>
      <c r="B54" s="54"/>
      <c r="C54" s="54"/>
      <c r="D54" s="54"/>
      <c r="E54" s="54"/>
      <c r="F54" s="46" t="e">
        <f>F53+F49</f>
        <v>#DIV/0!</v>
      </c>
      <c r="HN54" s="21"/>
      <c r="HO54" s="21"/>
      <c r="HP54" s="21"/>
      <c r="HQ54" s="21"/>
      <c r="HR54" s="21"/>
      <c r="HS54" s="21"/>
      <c r="HT54" s="21"/>
      <c r="HU54" s="21"/>
      <c r="HV54" s="22"/>
      <c r="HW54" s="22"/>
      <c r="HX54" s="23"/>
      <c r="HY54" s="23"/>
      <c r="HZ54" s="23"/>
      <c r="IA54" s="23"/>
      <c r="IB54" s="23"/>
      <c r="IC54" s="23"/>
      <c r="ID54" s="23"/>
      <c r="IE54" s="23"/>
      <c r="IF54" s="23"/>
      <c r="IG54" s="23"/>
      <c r="IH54" s="23"/>
      <c r="II54" s="23"/>
      <c r="IJ54" s="23"/>
      <c r="IK54" s="23"/>
      <c r="IL54" s="23"/>
    </row>
    <row r="55" spans="1:246">
      <c r="HN55" s="21"/>
      <c r="HO55" s="21"/>
      <c r="HP55" s="21"/>
      <c r="HQ55" s="21"/>
      <c r="HR55" s="21"/>
      <c r="HS55" s="21"/>
      <c r="HT55" s="21"/>
      <c r="HU55" s="21"/>
      <c r="HV55" s="22"/>
      <c r="HW55" s="22"/>
      <c r="HX55" s="23"/>
      <c r="HY55" s="23"/>
      <c r="HZ55" s="23"/>
      <c r="IA55" s="23"/>
      <c r="IB55" s="23"/>
      <c r="IC55" s="23"/>
      <c r="ID55" s="23"/>
      <c r="IE55" s="23"/>
      <c r="IF55" s="23"/>
      <c r="IG55" s="23"/>
      <c r="IH55" s="23"/>
      <c r="II55" s="23"/>
      <c r="IJ55" s="23"/>
      <c r="IK55" s="23"/>
      <c r="IL55" s="23"/>
    </row>
    <row r="56" spans="1:246" ht="15.4" customHeight="1">
      <c r="HN56" s="21"/>
      <c r="HO56" s="21"/>
      <c r="HP56" s="21"/>
      <c r="HQ56" s="21"/>
      <c r="HR56" s="21"/>
      <c r="HS56" s="21"/>
      <c r="HT56" s="21"/>
      <c r="HU56" s="21"/>
      <c r="HV56" s="22"/>
      <c r="HW56" s="22"/>
      <c r="HX56" s="23"/>
      <c r="HY56" s="23"/>
      <c r="HZ56" s="23"/>
      <c r="IA56" s="23"/>
      <c r="IB56" s="23"/>
      <c r="IC56" s="23"/>
      <c r="ID56" s="23"/>
      <c r="IE56" s="23"/>
      <c r="IF56" s="23"/>
      <c r="IG56" s="23"/>
      <c r="IH56" s="23"/>
      <c r="II56" s="23"/>
      <c r="IJ56" s="23"/>
      <c r="IK56" s="23"/>
      <c r="IL56" s="23"/>
    </row>
    <row r="57" spans="1:246">
      <c r="HN57" s="21"/>
      <c r="HO57" s="21"/>
      <c r="HP57" s="21"/>
      <c r="HQ57" s="21"/>
      <c r="HR57" s="21"/>
      <c r="HS57" s="21"/>
      <c r="HT57" s="21"/>
      <c r="HU57" s="21"/>
      <c r="HV57" s="22"/>
      <c r="HW57" s="22"/>
      <c r="HX57" s="23"/>
      <c r="HY57" s="23"/>
      <c r="HZ57" s="23"/>
      <c r="IA57" s="23"/>
      <c r="IB57" s="23"/>
      <c r="IC57" s="23"/>
      <c r="ID57" s="23"/>
      <c r="IE57" s="23"/>
      <c r="IF57" s="23"/>
      <c r="IG57" s="23"/>
      <c r="IH57" s="23"/>
      <c r="II57" s="23"/>
      <c r="IJ57" s="23"/>
      <c r="IK57" s="23"/>
      <c r="IL57" s="23"/>
    </row>
    <row r="58" spans="1:246">
      <c r="HN58" s="21"/>
      <c r="HO58" s="21"/>
      <c r="HP58" s="21"/>
      <c r="HQ58" s="21"/>
      <c r="HR58" s="21"/>
      <c r="HS58" s="21"/>
      <c r="HT58" s="21"/>
      <c r="HU58" s="21"/>
      <c r="HV58" s="22"/>
      <c r="HW58" s="22"/>
      <c r="HX58" s="23"/>
      <c r="HY58" s="23"/>
      <c r="HZ58" s="23"/>
      <c r="IA58" s="23"/>
      <c r="IB58" s="23"/>
      <c r="IC58" s="23"/>
      <c r="ID58" s="23"/>
      <c r="IE58" s="23"/>
      <c r="IF58" s="23"/>
      <c r="IG58" s="23"/>
      <c r="IH58" s="23"/>
      <c r="II58" s="23"/>
      <c r="IJ58" s="23"/>
      <c r="IK58" s="23"/>
      <c r="IL58" s="23"/>
    </row>
    <row r="59" spans="1:246">
      <c r="HN59" s="21"/>
      <c r="HO59" s="21"/>
      <c r="HP59" s="21"/>
      <c r="HQ59" s="21"/>
      <c r="HR59" s="21"/>
      <c r="HS59" s="21"/>
      <c r="HT59" s="21"/>
      <c r="HU59" s="21"/>
      <c r="HV59" s="22"/>
      <c r="HW59" s="22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</row>
    <row r="60" spans="1:246">
      <c r="HN60" s="21"/>
      <c r="HO60" s="21"/>
      <c r="HP60" s="21"/>
      <c r="HQ60" s="21"/>
      <c r="HR60" s="21"/>
      <c r="HS60" s="21"/>
      <c r="HT60" s="21"/>
      <c r="HU60" s="21"/>
      <c r="HV60" s="22"/>
      <c r="HW60" s="22"/>
      <c r="HX60" s="23"/>
      <c r="HY60" s="23"/>
      <c r="HZ60" s="23"/>
      <c r="IA60" s="23"/>
      <c r="IB60" s="23"/>
      <c r="IC60" s="23"/>
      <c r="ID60" s="23"/>
      <c r="IE60" s="23"/>
      <c r="IF60" s="23"/>
      <c r="IG60" s="23"/>
      <c r="IH60" s="23"/>
      <c r="II60" s="23"/>
      <c r="IJ60" s="23"/>
      <c r="IK60" s="23"/>
      <c r="IL60" s="23"/>
    </row>
    <row r="61" spans="1:246">
      <c r="HN61" s="21"/>
      <c r="HO61" s="21"/>
      <c r="HP61" s="21"/>
      <c r="HQ61" s="21"/>
      <c r="HR61" s="21"/>
      <c r="HS61" s="21"/>
      <c r="HT61" s="21"/>
      <c r="HU61" s="21"/>
      <c r="HV61" s="22"/>
      <c r="HW61" s="22"/>
      <c r="HX61" s="23"/>
      <c r="HY61" s="23"/>
      <c r="HZ61" s="23"/>
      <c r="IA61" s="23"/>
      <c r="IB61" s="23"/>
      <c r="IC61" s="23"/>
      <c r="ID61" s="23"/>
      <c r="IE61" s="23"/>
      <c r="IF61" s="23"/>
      <c r="IG61" s="23"/>
      <c r="IH61" s="23"/>
      <c r="II61" s="23"/>
      <c r="IJ61" s="23"/>
      <c r="IK61" s="23"/>
      <c r="IL61" s="23"/>
    </row>
    <row r="62" spans="1:246">
      <c r="HN62" s="21"/>
      <c r="HO62" s="21"/>
      <c r="HP62" s="21"/>
      <c r="HQ62" s="21"/>
      <c r="HR62" s="21"/>
      <c r="HS62" s="21"/>
      <c r="HT62" s="21"/>
      <c r="HU62" s="21"/>
      <c r="HV62" s="22"/>
      <c r="HW62" s="22"/>
      <c r="HX62" s="23"/>
      <c r="HY62" s="23"/>
      <c r="HZ62" s="23"/>
      <c r="IA62" s="23"/>
      <c r="IB62" s="23"/>
      <c r="IC62" s="23"/>
      <c r="ID62" s="23"/>
      <c r="IE62" s="23"/>
      <c r="IF62" s="23"/>
      <c r="IG62" s="23"/>
      <c r="IH62" s="23"/>
      <c r="II62" s="23"/>
      <c r="IJ62" s="23"/>
      <c r="IK62" s="23"/>
      <c r="IL62" s="23"/>
    </row>
    <row r="63" spans="1:246">
      <c r="HN63" s="21"/>
      <c r="HO63" s="21"/>
      <c r="HP63" s="21"/>
      <c r="HQ63" s="21"/>
      <c r="HR63" s="21"/>
      <c r="HS63" s="21"/>
      <c r="HT63" s="21"/>
      <c r="HU63" s="21"/>
      <c r="HV63" s="22"/>
      <c r="HW63" s="22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</row>
  </sheetData>
  <sheetProtection selectLockedCells="1" selectUnlockedCells="1"/>
  <mergeCells count="23">
    <mergeCell ref="B45:E45"/>
    <mergeCell ref="B46:E46"/>
    <mergeCell ref="B53:E53"/>
    <mergeCell ref="B47:E47"/>
    <mergeCell ref="D1:F1"/>
    <mergeCell ref="B51:E51"/>
    <mergeCell ref="B52:E52"/>
    <mergeCell ref="B54:E54"/>
    <mergeCell ref="B1:C1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A43:F43"/>
    <mergeCell ref="B44:E44"/>
    <mergeCell ref="B48:E48"/>
    <mergeCell ref="B49:E49"/>
    <mergeCell ref="B50:E50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O36"/>
  <sheetViews>
    <sheetView zoomScale="136" zoomScaleNormal="136" workbookViewId="0">
      <selection activeCell="F29" sqref="F29"/>
    </sheetView>
  </sheetViews>
  <sheetFormatPr defaultColWidth="22.140625" defaultRowHeight="10.5"/>
  <cols>
    <col min="1" max="1" width="7.140625" style="72" customWidth="1"/>
    <col min="2" max="2" width="16.28515625" style="72" customWidth="1"/>
    <col min="3" max="3" width="11.85546875" style="72" customWidth="1"/>
    <col min="4" max="4" width="10" style="72" bestFit="1" customWidth="1"/>
    <col min="5" max="5" width="7.28515625" style="72" customWidth="1"/>
    <col min="6" max="6" width="10" style="72" customWidth="1"/>
    <col min="7" max="7" width="7" style="72" bestFit="1" customWidth="1"/>
    <col min="8" max="8" width="6.28515625" style="72" bestFit="1" customWidth="1"/>
    <col min="9" max="9" width="7.7109375" style="72" customWidth="1"/>
    <col min="10" max="10" width="4.85546875" style="72" customWidth="1"/>
    <col min="11" max="11" width="8.140625" style="72" bestFit="1" customWidth="1"/>
    <col min="12" max="12" width="12" style="72" customWidth="1"/>
    <col min="13" max="13" width="16.7109375" style="72" customWidth="1"/>
    <col min="14" max="14" width="14.28515625" style="72" customWidth="1"/>
    <col min="15" max="249" width="22.140625" style="72"/>
    <col min="250" max="16384" width="22.140625" style="73"/>
  </cols>
  <sheetData>
    <row r="1" spans="1:249" ht="11.25" customHeight="1">
      <c r="A1" s="62" t="s">
        <v>2</v>
      </c>
      <c r="B1" s="62" t="s">
        <v>3</v>
      </c>
      <c r="C1" s="62" t="s">
        <v>4</v>
      </c>
      <c r="D1" s="62" t="s">
        <v>5</v>
      </c>
      <c r="E1" s="62" t="s">
        <v>6</v>
      </c>
      <c r="F1" s="62" t="s">
        <v>7</v>
      </c>
      <c r="G1" s="62" t="s">
        <v>8</v>
      </c>
      <c r="H1" s="62" t="s">
        <v>9</v>
      </c>
      <c r="I1" s="62" t="s">
        <v>10</v>
      </c>
      <c r="J1" s="62" t="s">
        <v>70</v>
      </c>
      <c r="K1" s="62" t="s">
        <v>11</v>
      </c>
      <c r="L1" s="62" t="s">
        <v>58</v>
      </c>
      <c r="M1" s="63" t="s">
        <v>61</v>
      </c>
      <c r="N1" s="71"/>
    </row>
    <row r="2" spans="1:249" s="78" customFormat="1" ht="8.25" customHeight="1">
      <c r="A2" s="64">
        <v>1</v>
      </c>
      <c r="B2" s="74">
        <v>83845845</v>
      </c>
      <c r="C2" s="75" t="s">
        <v>102</v>
      </c>
      <c r="D2" s="76" t="s">
        <v>107</v>
      </c>
      <c r="E2" s="76" t="s">
        <v>114</v>
      </c>
      <c r="F2" s="75">
        <v>697430</v>
      </c>
      <c r="G2" s="75">
        <v>39</v>
      </c>
      <c r="H2" s="75">
        <v>22</v>
      </c>
      <c r="I2" s="75">
        <v>22750</v>
      </c>
      <c r="J2" s="65"/>
      <c r="K2" s="75">
        <v>22750</v>
      </c>
      <c r="L2" s="66" t="s">
        <v>57</v>
      </c>
      <c r="M2" s="66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  <c r="EY2" s="77"/>
      <c r="EZ2" s="77"/>
      <c r="FA2" s="77"/>
      <c r="FB2" s="77"/>
      <c r="FC2" s="77"/>
      <c r="FD2" s="77"/>
      <c r="FE2" s="77"/>
      <c r="FF2" s="77"/>
      <c r="FG2" s="77"/>
      <c r="FH2" s="77"/>
      <c r="FI2" s="77"/>
      <c r="FJ2" s="77"/>
      <c r="FK2" s="77"/>
      <c r="FL2" s="77"/>
      <c r="FM2" s="77"/>
      <c r="FN2" s="77"/>
      <c r="FO2" s="77"/>
      <c r="FP2" s="77"/>
      <c r="FQ2" s="77"/>
      <c r="FR2" s="77"/>
      <c r="FS2" s="77"/>
      <c r="FT2" s="77"/>
      <c r="FU2" s="77"/>
      <c r="FV2" s="77"/>
      <c r="FW2" s="77"/>
      <c r="FX2" s="77"/>
      <c r="FY2" s="77"/>
      <c r="FZ2" s="77"/>
      <c r="GA2" s="77"/>
      <c r="GB2" s="77"/>
      <c r="GC2" s="77"/>
      <c r="GD2" s="77"/>
      <c r="GE2" s="77"/>
      <c r="GF2" s="77"/>
      <c r="GG2" s="77"/>
      <c r="GH2" s="77"/>
      <c r="GI2" s="77"/>
      <c r="GJ2" s="77"/>
      <c r="GK2" s="77"/>
      <c r="GL2" s="77"/>
      <c r="GM2" s="77"/>
      <c r="GN2" s="77"/>
      <c r="GO2" s="77"/>
      <c r="GP2" s="77"/>
      <c r="GQ2" s="77"/>
      <c r="GR2" s="77"/>
      <c r="GS2" s="77"/>
      <c r="GT2" s="77"/>
      <c r="GU2" s="77"/>
      <c r="GV2" s="77"/>
      <c r="GW2" s="77"/>
      <c r="GX2" s="77"/>
      <c r="GY2" s="77"/>
      <c r="GZ2" s="77"/>
      <c r="HA2" s="77"/>
      <c r="HB2" s="77"/>
      <c r="HC2" s="77"/>
      <c r="HD2" s="77"/>
      <c r="HE2" s="77"/>
      <c r="HF2" s="77"/>
      <c r="HG2" s="77"/>
      <c r="HH2" s="77"/>
      <c r="HI2" s="77"/>
      <c r="HJ2" s="77"/>
      <c r="HK2" s="77"/>
      <c r="HL2" s="77"/>
      <c r="HM2" s="77"/>
      <c r="HN2" s="77"/>
      <c r="HO2" s="77"/>
      <c r="HP2" s="77"/>
      <c r="HQ2" s="77"/>
      <c r="HR2" s="77"/>
      <c r="HS2" s="77"/>
      <c r="HT2" s="77"/>
      <c r="HU2" s="77"/>
      <c r="HV2" s="77"/>
      <c r="HW2" s="77"/>
      <c r="HX2" s="77"/>
      <c r="HY2" s="77"/>
      <c r="HZ2" s="77"/>
      <c r="IA2" s="77"/>
      <c r="IB2" s="77"/>
      <c r="IC2" s="77"/>
      <c r="ID2" s="77"/>
      <c r="IE2" s="77"/>
      <c r="IF2" s="77"/>
      <c r="IG2" s="77"/>
      <c r="IH2" s="77"/>
      <c r="II2" s="77"/>
      <c r="IJ2" s="77"/>
      <c r="IK2" s="77"/>
      <c r="IL2" s="77"/>
      <c r="IM2" s="77"/>
      <c r="IN2" s="77"/>
    </row>
    <row r="3" spans="1:249" ht="8.25" customHeight="1">
      <c r="A3" s="64">
        <v>2</v>
      </c>
      <c r="B3" s="74">
        <v>83641348</v>
      </c>
      <c r="C3" s="75" t="s">
        <v>102</v>
      </c>
      <c r="D3" s="76" t="s">
        <v>107</v>
      </c>
      <c r="E3" s="76" t="s">
        <v>114</v>
      </c>
      <c r="F3" s="75">
        <v>1146900</v>
      </c>
      <c r="G3" s="75">
        <v>50</v>
      </c>
      <c r="H3" s="75">
        <v>25</v>
      </c>
      <c r="I3" s="75">
        <v>28820</v>
      </c>
      <c r="J3" s="65"/>
      <c r="K3" s="75">
        <v>28820</v>
      </c>
      <c r="L3" s="66" t="s">
        <v>57</v>
      </c>
      <c r="M3" s="79"/>
      <c r="IO3" s="73"/>
    </row>
    <row r="4" spans="1:249" s="78" customFormat="1" ht="8.25" customHeight="1">
      <c r="A4" s="64">
        <v>3</v>
      </c>
      <c r="B4" s="74">
        <v>67662852</v>
      </c>
      <c r="C4" s="75" t="s">
        <v>102</v>
      </c>
      <c r="D4" s="76" t="s">
        <v>107</v>
      </c>
      <c r="E4" s="76" t="s">
        <v>115</v>
      </c>
      <c r="F4" s="75">
        <v>676000</v>
      </c>
      <c r="G4" s="75">
        <v>39</v>
      </c>
      <c r="H4" s="75">
        <v>22</v>
      </c>
      <c r="I4" s="75">
        <v>21820</v>
      </c>
      <c r="J4" s="67"/>
      <c r="K4" s="75">
        <v>21820</v>
      </c>
      <c r="L4" s="66" t="s">
        <v>57</v>
      </c>
      <c r="M4" s="66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  <c r="EY4" s="77"/>
      <c r="EZ4" s="77"/>
      <c r="FA4" s="77"/>
      <c r="FB4" s="77"/>
      <c r="FC4" s="77"/>
      <c r="FD4" s="77"/>
      <c r="FE4" s="77"/>
      <c r="FF4" s="77"/>
      <c r="FG4" s="77"/>
      <c r="FH4" s="77"/>
      <c r="FI4" s="77"/>
      <c r="FJ4" s="77"/>
      <c r="FK4" s="77"/>
      <c r="FL4" s="77"/>
      <c r="FM4" s="77"/>
      <c r="FN4" s="77"/>
      <c r="FO4" s="77"/>
      <c r="FP4" s="77"/>
      <c r="FQ4" s="77"/>
      <c r="FR4" s="77"/>
      <c r="FS4" s="77"/>
      <c r="FT4" s="77"/>
      <c r="FU4" s="77"/>
      <c r="FV4" s="77"/>
      <c r="FW4" s="77"/>
      <c r="FX4" s="77"/>
      <c r="FY4" s="77"/>
      <c r="FZ4" s="77"/>
      <c r="GA4" s="77"/>
      <c r="GB4" s="77"/>
      <c r="GC4" s="77"/>
      <c r="GD4" s="77"/>
      <c r="GE4" s="77"/>
      <c r="GF4" s="77"/>
      <c r="GG4" s="77"/>
      <c r="GH4" s="77"/>
      <c r="GI4" s="77"/>
      <c r="GJ4" s="77"/>
      <c r="GK4" s="77"/>
      <c r="GL4" s="77"/>
      <c r="GM4" s="77"/>
      <c r="GN4" s="77"/>
      <c r="GO4" s="77"/>
      <c r="GP4" s="77"/>
      <c r="GQ4" s="77"/>
      <c r="GR4" s="77"/>
      <c r="GS4" s="77"/>
      <c r="GT4" s="77"/>
      <c r="GU4" s="77"/>
      <c r="GV4" s="77"/>
      <c r="GW4" s="77"/>
      <c r="GX4" s="77"/>
      <c r="GY4" s="77"/>
      <c r="GZ4" s="77"/>
      <c r="HA4" s="77"/>
      <c r="HB4" s="77"/>
      <c r="HC4" s="77"/>
      <c r="HD4" s="77"/>
      <c r="HE4" s="77"/>
      <c r="HF4" s="77"/>
      <c r="HG4" s="77"/>
      <c r="HH4" s="77"/>
      <c r="HI4" s="77"/>
      <c r="HJ4" s="77"/>
      <c r="HK4" s="77"/>
      <c r="HL4" s="77"/>
      <c r="HM4" s="77"/>
      <c r="HN4" s="77"/>
      <c r="HO4" s="77"/>
      <c r="HP4" s="77"/>
      <c r="HQ4" s="77"/>
      <c r="HR4" s="77"/>
      <c r="HS4" s="77"/>
      <c r="HT4" s="77"/>
      <c r="HU4" s="77"/>
      <c r="HV4" s="77"/>
      <c r="HW4" s="77"/>
      <c r="HX4" s="77"/>
      <c r="HY4" s="77"/>
      <c r="HZ4" s="77"/>
      <c r="IA4" s="77"/>
      <c r="IB4" s="77"/>
      <c r="IC4" s="77"/>
      <c r="ID4" s="77"/>
      <c r="IE4" s="77"/>
      <c r="IF4" s="77"/>
      <c r="IG4" s="77"/>
      <c r="IH4" s="77"/>
      <c r="II4" s="77"/>
      <c r="IJ4" s="77"/>
      <c r="IK4" s="77"/>
      <c r="IL4" s="77"/>
      <c r="IM4" s="77"/>
      <c r="IN4" s="77"/>
    </row>
    <row r="5" spans="1:249" s="78" customFormat="1" ht="8.25" customHeight="1">
      <c r="A5" s="64">
        <v>4</v>
      </c>
      <c r="B5" s="74" t="s">
        <v>103</v>
      </c>
      <c r="C5" s="75" t="s">
        <v>102</v>
      </c>
      <c r="D5" s="76" t="s">
        <v>12</v>
      </c>
      <c r="E5" s="76" t="s">
        <v>72</v>
      </c>
      <c r="F5" s="75">
        <v>3000000</v>
      </c>
      <c r="G5" s="75">
        <v>39</v>
      </c>
      <c r="H5" s="75">
        <v>16</v>
      </c>
      <c r="I5" s="75">
        <v>106073</v>
      </c>
      <c r="J5" s="67"/>
      <c r="K5" s="75">
        <v>106073</v>
      </c>
      <c r="L5" s="66" t="s">
        <v>57</v>
      </c>
      <c r="M5" s="66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  <c r="EY5" s="77"/>
      <c r="EZ5" s="77"/>
      <c r="FA5" s="77"/>
      <c r="FB5" s="77"/>
      <c r="FC5" s="77"/>
      <c r="FD5" s="77"/>
      <c r="FE5" s="77"/>
      <c r="FF5" s="77"/>
      <c r="FG5" s="77"/>
      <c r="FH5" s="77"/>
      <c r="FI5" s="77"/>
      <c r="FJ5" s="77"/>
      <c r="FK5" s="77"/>
      <c r="FL5" s="77"/>
      <c r="FM5" s="77"/>
      <c r="FN5" s="77"/>
      <c r="FO5" s="77"/>
      <c r="FP5" s="77"/>
      <c r="FQ5" s="77"/>
      <c r="FR5" s="77"/>
      <c r="FS5" s="77"/>
      <c r="FT5" s="77"/>
      <c r="FU5" s="77"/>
      <c r="FV5" s="77"/>
      <c r="FW5" s="77"/>
      <c r="FX5" s="77"/>
      <c r="FY5" s="77"/>
      <c r="FZ5" s="77"/>
      <c r="GA5" s="77"/>
      <c r="GB5" s="77"/>
      <c r="GC5" s="77"/>
      <c r="GD5" s="77"/>
      <c r="GE5" s="77"/>
      <c r="GF5" s="77"/>
      <c r="GG5" s="77"/>
      <c r="GH5" s="77"/>
      <c r="GI5" s="77"/>
      <c r="GJ5" s="77"/>
      <c r="GK5" s="77"/>
      <c r="GL5" s="77"/>
      <c r="GM5" s="77"/>
      <c r="GN5" s="77"/>
      <c r="GO5" s="77"/>
      <c r="GP5" s="77"/>
      <c r="GQ5" s="77"/>
      <c r="GR5" s="77"/>
      <c r="GS5" s="77"/>
      <c r="GT5" s="77"/>
      <c r="GU5" s="77"/>
      <c r="GV5" s="77"/>
      <c r="GW5" s="77"/>
      <c r="GX5" s="77"/>
      <c r="GY5" s="77"/>
      <c r="GZ5" s="77"/>
      <c r="HA5" s="77"/>
      <c r="HB5" s="77"/>
      <c r="HC5" s="77"/>
      <c r="HD5" s="77"/>
      <c r="HE5" s="77"/>
      <c r="HF5" s="77"/>
      <c r="HG5" s="77"/>
      <c r="HH5" s="77"/>
      <c r="HI5" s="77"/>
      <c r="HJ5" s="77"/>
      <c r="HK5" s="77"/>
      <c r="HL5" s="77"/>
      <c r="HM5" s="77"/>
      <c r="HN5" s="77"/>
      <c r="HO5" s="77"/>
      <c r="HP5" s="77"/>
      <c r="HQ5" s="77"/>
      <c r="HR5" s="77"/>
      <c r="HS5" s="77"/>
      <c r="HT5" s="77"/>
      <c r="HU5" s="77"/>
      <c r="HV5" s="77"/>
      <c r="HW5" s="77"/>
      <c r="HX5" s="77"/>
      <c r="HY5" s="77"/>
      <c r="HZ5" s="77"/>
      <c r="IA5" s="77"/>
      <c r="IB5" s="77"/>
      <c r="IC5" s="77"/>
      <c r="ID5" s="77"/>
      <c r="IE5" s="77"/>
      <c r="IF5" s="77"/>
      <c r="IG5" s="77"/>
      <c r="IH5" s="77"/>
      <c r="II5" s="77"/>
      <c r="IJ5" s="77"/>
      <c r="IK5" s="77"/>
      <c r="IL5" s="77"/>
      <c r="IM5" s="77"/>
      <c r="IN5" s="77"/>
    </row>
    <row r="6" spans="1:249" s="78" customFormat="1" ht="8.25" customHeight="1">
      <c r="A6" s="64">
        <v>5</v>
      </c>
      <c r="B6" s="74">
        <v>630979</v>
      </c>
      <c r="C6" s="75" t="s">
        <v>102</v>
      </c>
      <c r="D6" s="76" t="s">
        <v>108</v>
      </c>
      <c r="E6" s="76" t="s">
        <v>114</v>
      </c>
      <c r="F6" s="75">
        <v>3033703</v>
      </c>
      <c r="G6" s="75">
        <v>66</v>
      </c>
      <c r="H6" s="75">
        <v>44</v>
      </c>
      <c r="I6" s="75">
        <v>69027</v>
      </c>
      <c r="J6" s="67"/>
      <c r="K6" s="75">
        <v>69027</v>
      </c>
      <c r="L6" s="66" t="s">
        <v>57</v>
      </c>
      <c r="M6" s="66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  <c r="EY6" s="77"/>
      <c r="EZ6" s="77"/>
      <c r="FA6" s="77"/>
      <c r="FB6" s="77"/>
      <c r="FC6" s="77"/>
      <c r="FD6" s="77"/>
      <c r="FE6" s="77"/>
      <c r="FF6" s="77"/>
      <c r="FG6" s="77"/>
      <c r="FH6" s="77"/>
      <c r="FI6" s="77"/>
      <c r="FJ6" s="77"/>
      <c r="FK6" s="77"/>
      <c r="FL6" s="77"/>
      <c r="FM6" s="77"/>
      <c r="FN6" s="77"/>
      <c r="FO6" s="77"/>
      <c r="FP6" s="77"/>
      <c r="FQ6" s="77"/>
      <c r="FR6" s="77"/>
      <c r="FS6" s="77"/>
      <c r="FT6" s="77"/>
      <c r="FU6" s="77"/>
      <c r="FV6" s="77"/>
      <c r="FW6" s="77"/>
      <c r="FX6" s="77"/>
      <c r="FY6" s="77"/>
      <c r="FZ6" s="77"/>
      <c r="GA6" s="77"/>
      <c r="GB6" s="77"/>
      <c r="GC6" s="77"/>
      <c r="GD6" s="77"/>
      <c r="GE6" s="77"/>
      <c r="GF6" s="77"/>
      <c r="GG6" s="77"/>
      <c r="GH6" s="77"/>
      <c r="GI6" s="77"/>
      <c r="GJ6" s="77"/>
      <c r="GK6" s="77"/>
      <c r="GL6" s="77"/>
      <c r="GM6" s="77"/>
      <c r="GN6" s="77"/>
      <c r="GO6" s="77"/>
      <c r="GP6" s="77"/>
      <c r="GQ6" s="77"/>
      <c r="GR6" s="77"/>
      <c r="GS6" s="77"/>
      <c r="GT6" s="77"/>
      <c r="GU6" s="77"/>
      <c r="GV6" s="77"/>
      <c r="GW6" s="77"/>
      <c r="GX6" s="77"/>
      <c r="GY6" s="77"/>
      <c r="GZ6" s="77"/>
      <c r="HA6" s="77"/>
      <c r="HB6" s="77"/>
      <c r="HC6" s="77"/>
      <c r="HD6" s="77"/>
      <c r="HE6" s="77"/>
      <c r="HF6" s="77"/>
      <c r="HG6" s="77"/>
      <c r="HH6" s="77"/>
      <c r="HI6" s="77"/>
      <c r="HJ6" s="77"/>
      <c r="HK6" s="77"/>
      <c r="HL6" s="77"/>
      <c r="HM6" s="77"/>
      <c r="HN6" s="77"/>
      <c r="HO6" s="77"/>
      <c r="HP6" s="77"/>
      <c r="HQ6" s="77"/>
      <c r="HR6" s="77"/>
      <c r="HS6" s="77"/>
      <c r="HT6" s="77"/>
      <c r="HU6" s="77"/>
      <c r="HV6" s="77"/>
      <c r="HW6" s="77"/>
      <c r="HX6" s="77"/>
      <c r="HY6" s="77"/>
      <c r="HZ6" s="77"/>
      <c r="IA6" s="77"/>
      <c r="IB6" s="77"/>
      <c r="IC6" s="77"/>
      <c r="ID6" s="77"/>
      <c r="IE6" s="77"/>
      <c r="IF6" s="77"/>
      <c r="IG6" s="77"/>
      <c r="IH6" s="77"/>
      <c r="II6" s="77"/>
      <c r="IJ6" s="77"/>
      <c r="IK6" s="77"/>
      <c r="IL6" s="77"/>
      <c r="IM6" s="77"/>
      <c r="IN6" s="77"/>
    </row>
    <row r="7" spans="1:249" s="78" customFormat="1" ht="8.25" customHeight="1">
      <c r="A7" s="64">
        <v>6</v>
      </c>
      <c r="B7" s="80">
        <v>695472</v>
      </c>
      <c r="C7" s="81" t="s">
        <v>102</v>
      </c>
      <c r="D7" s="82" t="s">
        <v>108</v>
      </c>
      <c r="E7" s="82" t="s">
        <v>114</v>
      </c>
      <c r="F7" s="81">
        <v>1871250</v>
      </c>
      <c r="G7" s="81">
        <v>66</v>
      </c>
      <c r="H7" s="81">
        <v>43</v>
      </c>
      <c r="I7" s="81">
        <v>42577</v>
      </c>
      <c r="J7" s="67"/>
      <c r="K7" s="81">
        <v>42577</v>
      </c>
      <c r="L7" s="66" t="s">
        <v>57</v>
      </c>
      <c r="M7" s="66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  <c r="EY7" s="77"/>
      <c r="EZ7" s="77"/>
      <c r="FA7" s="77"/>
      <c r="FB7" s="77"/>
      <c r="FC7" s="77"/>
      <c r="FD7" s="77"/>
      <c r="FE7" s="77"/>
      <c r="FF7" s="77"/>
      <c r="FG7" s="77"/>
      <c r="FH7" s="77"/>
      <c r="FI7" s="77"/>
      <c r="FJ7" s="77"/>
      <c r="FK7" s="77"/>
      <c r="FL7" s="77"/>
      <c r="FM7" s="77"/>
      <c r="FN7" s="77"/>
      <c r="FO7" s="77"/>
      <c r="FP7" s="77"/>
      <c r="FQ7" s="77"/>
      <c r="FR7" s="77"/>
      <c r="FS7" s="77"/>
      <c r="FT7" s="77"/>
      <c r="FU7" s="77"/>
      <c r="FV7" s="77"/>
      <c r="FW7" s="77"/>
      <c r="FX7" s="77"/>
      <c r="FY7" s="77"/>
      <c r="FZ7" s="77"/>
      <c r="GA7" s="77"/>
      <c r="GB7" s="77"/>
      <c r="GC7" s="77"/>
      <c r="GD7" s="77"/>
      <c r="GE7" s="77"/>
      <c r="GF7" s="77"/>
      <c r="GG7" s="77"/>
      <c r="GH7" s="77"/>
      <c r="GI7" s="77"/>
      <c r="GJ7" s="77"/>
      <c r="GK7" s="77"/>
      <c r="GL7" s="77"/>
      <c r="GM7" s="77"/>
      <c r="GN7" s="77"/>
      <c r="GO7" s="77"/>
      <c r="GP7" s="77"/>
      <c r="GQ7" s="77"/>
      <c r="GR7" s="77"/>
      <c r="GS7" s="77"/>
      <c r="GT7" s="77"/>
      <c r="GU7" s="77"/>
      <c r="GV7" s="77"/>
      <c r="GW7" s="77"/>
      <c r="GX7" s="77"/>
      <c r="GY7" s="77"/>
      <c r="GZ7" s="77"/>
      <c r="HA7" s="77"/>
      <c r="HB7" s="77"/>
      <c r="HC7" s="77"/>
      <c r="HD7" s="77"/>
      <c r="HE7" s="77"/>
      <c r="HF7" s="77"/>
      <c r="HG7" s="77"/>
      <c r="HH7" s="77"/>
      <c r="HI7" s="77"/>
      <c r="HJ7" s="77"/>
      <c r="HK7" s="77"/>
      <c r="HL7" s="77"/>
      <c r="HM7" s="77"/>
      <c r="HN7" s="77"/>
      <c r="HO7" s="77"/>
      <c r="HP7" s="77"/>
      <c r="HQ7" s="77"/>
      <c r="HR7" s="77"/>
      <c r="HS7" s="77"/>
      <c r="HT7" s="77"/>
      <c r="HU7" s="77"/>
      <c r="HV7" s="77"/>
      <c r="HW7" s="77"/>
      <c r="HX7" s="77"/>
      <c r="HY7" s="77"/>
      <c r="HZ7" s="77"/>
      <c r="IA7" s="77"/>
      <c r="IB7" s="77"/>
      <c r="IC7" s="77"/>
      <c r="ID7" s="77"/>
      <c r="IE7" s="77"/>
      <c r="IF7" s="77"/>
      <c r="IG7" s="77"/>
      <c r="IH7" s="77"/>
      <c r="II7" s="77"/>
      <c r="IJ7" s="77"/>
      <c r="IK7" s="77"/>
      <c r="IL7" s="77"/>
      <c r="IM7" s="77"/>
      <c r="IN7" s="77"/>
    </row>
    <row r="8" spans="1:249" s="84" customFormat="1" ht="8.25" customHeight="1">
      <c r="A8" s="64">
        <v>7</v>
      </c>
      <c r="B8" s="80">
        <v>3453233</v>
      </c>
      <c r="C8" s="81" t="s">
        <v>102</v>
      </c>
      <c r="D8" s="81" t="s">
        <v>108</v>
      </c>
      <c r="E8" s="81" t="s">
        <v>114</v>
      </c>
      <c r="F8" s="81">
        <v>2432174</v>
      </c>
      <c r="G8" s="81">
        <v>64</v>
      </c>
      <c r="H8" s="81">
        <v>25</v>
      </c>
      <c r="I8" s="81">
        <v>55652</v>
      </c>
      <c r="J8" s="67"/>
      <c r="K8" s="81">
        <v>55652</v>
      </c>
      <c r="L8" s="66" t="s">
        <v>57</v>
      </c>
      <c r="M8" s="66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  <c r="CJ8" s="83"/>
      <c r="CK8" s="83"/>
      <c r="CL8" s="83"/>
      <c r="CM8" s="83"/>
      <c r="CN8" s="83"/>
      <c r="CO8" s="83"/>
      <c r="CP8" s="83"/>
      <c r="CQ8" s="83"/>
      <c r="CR8" s="83"/>
      <c r="CS8" s="83"/>
      <c r="CT8" s="83"/>
      <c r="CU8" s="83"/>
      <c r="CV8" s="83"/>
      <c r="CW8" s="83"/>
      <c r="CX8" s="83"/>
      <c r="CY8" s="83"/>
      <c r="CZ8" s="83"/>
      <c r="DA8" s="83"/>
      <c r="DB8" s="83"/>
      <c r="DC8" s="83"/>
      <c r="DD8" s="83"/>
      <c r="DE8" s="83"/>
      <c r="DF8" s="83"/>
      <c r="DG8" s="83"/>
      <c r="DH8" s="83"/>
      <c r="DI8" s="83"/>
      <c r="DJ8" s="83"/>
      <c r="DK8" s="83"/>
      <c r="DL8" s="83"/>
      <c r="DM8" s="83"/>
      <c r="DN8" s="83"/>
      <c r="DO8" s="83"/>
      <c r="DP8" s="83"/>
      <c r="DQ8" s="83"/>
      <c r="DR8" s="83"/>
      <c r="DS8" s="83"/>
      <c r="DT8" s="83"/>
      <c r="DU8" s="83"/>
      <c r="DV8" s="83"/>
      <c r="DW8" s="83"/>
      <c r="DX8" s="83"/>
      <c r="DY8" s="83"/>
      <c r="DZ8" s="83"/>
      <c r="EA8" s="83"/>
      <c r="EB8" s="83"/>
      <c r="EC8" s="83"/>
      <c r="ED8" s="83"/>
      <c r="EE8" s="83"/>
      <c r="EF8" s="83"/>
      <c r="EG8" s="83"/>
      <c r="EH8" s="83"/>
      <c r="EI8" s="83"/>
      <c r="EJ8" s="83"/>
      <c r="EK8" s="83"/>
      <c r="EL8" s="83"/>
      <c r="EM8" s="83"/>
      <c r="EN8" s="83"/>
      <c r="EO8" s="83"/>
      <c r="EP8" s="83"/>
      <c r="EQ8" s="83"/>
      <c r="ER8" s="83"/>
      <c r="ES8" s="83"/>
      <c r="ET8" s="83"/>
      <c r="EU8" s="83"/>
      <c r="EV8" s="83"/>
      <c r="EW8" s="83"/>
      <c r="EX8" s="83"/>
      <c r="EY8" s="83"/>
      <c r="EZ8" s="83"/>
      <c r="FA8" s="83"/>
      <c r="FB8" s="83"/>
      <c r="FC8" s="83"/>
      <c r="FD8" s="83"/>
      <c r="FE8" s="83"/>
      <c r="FF8" s="83"/>
      <c r="FG8" s="83"/>
      <c r="FH8" s="83"/>
      <c r="FI8" s="83"/>
      <c r="FJ8" s="83"/>
      <c r="FK8" s="83"/>
      <c r="FL8" s="83"/>
      <c r="FM8" s="83"/>
      <c r="FN8" s="83"/>
      <c r="FO8" s="83"/>
      <c r="FP8" s="83"/>
      <c r="FQ8" s="83"/>
      <c r="FR8" s="83"/>
      <c r="FS8" s="83"/>
      <c r="FT8" s="83"/>
      <c r="FU8" s="83"/>
      <c r="FV8" s="83"/>
      <c r="FW8" s="83"/>
      <c r="FX8" s="83"/>
      <c r="FY8" s="83"/>
      <c r="FZ8" s="83"/>
      <c r="GA8" s="83"/>
      <c r="GB8" s="83"/>
      <c r="GC8" s="83"/>
      <c r="GD8" s="83"/>
      <c r="GE8" s="83"/>
      <c r="GF8" s="83"/>
      <c r="GG8" s="83"/>
      <c r="GH8" s="83"/>
      <c r="GI8" s="83"/>
      <c r="GJ8" s="83"/>
      <c r="GK8" s="83"/>
      <c r="GL8" s="83"/>
      <c r="GM8" s="83"/>
      <c r="GN8" s="83"/>
      <c r="GO8" s="83"/>
      <c r="GP8" s="83"/>
      <c r="GQ8" s="83"/>
      <c r="GR8" s="83"/>
      <c r="GS8" s="83"/>
      <c r="GT8" s="83"/>
      <c r="GU8" s="83"/>
      <c r="GV8" s="83"/>
      <c r="GW8" s="83"/>
      <c r="GX8" s="83"/>
      <c r="GY8" s="83"/>
      <c r="GZ8" s="83"/>
      <c r="HA8" s="83"/>
      <c r="HB8" s="83"/>
      <c r="HC8" s="83"/>
      <c r="HD8" s="83"/>
      <c r="HE8" s="83"/>
      <c r="HF8" s="83"/>
      <c r="HG8" s="83"/>
      <c r="HH8" s="83"/>
      <c r="HI8" s="83"/>
      <c r="HJ8" s="83"/>
      <c r="HK8" s="83"/>
      <c r="HL8" s="83"/>
      <c r="HM8" s="83"/>
      <c r="HN8" s="83"/>
      <c r="HO8" s="83"/>
      <c r="HP8" s="83"/>
      <c r="HQ8" s="83"/>
      <c r="HR8" s="83"/>
      <c r="HS8" s="83"/>
      <c r="HT8" s="83"/>
      <c r="HU8" s="83"/>
      <c r="HV8" s="83"/>
      <c r="HW8" s="83"/>
      <c r="HX8" s="83"/>
      <c r="HY8" s="83"/>
      <c r="HZ8" s="83"/>
      <c r="IA8" s="83"/>
      <c r="IB8" s="83"/>
      <c r="IC8" s="83"/>
      <c r="ID8" s="83"/>
      <c r="IE8" s="83"/>
      <c r="IF8" s="83"/>
      <c r="IG8" s="83"/>
      <c r="IH8" s="83"/>
      <c r="II8" s="83"/>
      <c r="IJ8" s="83"/>
      <c r="IK8" s="83"/>
      <c r="IL8" s="83"/>
      <c r="IM8" s="83"/>
      <c r="IN8" s="83"/>
    </row>
    <row r="9" spans="1:249" s="84" customFormat="1" ht="8.25" customHeight="1">
      <c r="A9" s="64">
        <v>8</v>
      </c>
      <c r="B9" s="80">
        <v>3720798</v>
      </c>
      <c r="C9" s="81" t="s">
        <v>102</v>
      </c>
      <c r="D9" s="81" t="s">
        <v>108</v>
      </c>
      <c r="E9" s="81" t="s">
        <v>114</v>
      </c>
      <c r="F9" s="81">
        <v>14518648</v>
      </c>
      <c r="G9" s="81">
        <v>56</v>
      </c>
      <c r="H9" s="81">
        <v>24</v>
      </c>
      <c r="I9" s="81">
        <v>391303</v>
      </c>
      <c r="J9" s="67"/>
      <c r="K9" s="81">
        <v>391303</v>
      </c>
      <c r="L9" s="66" t="s">
        <v>57</v>
      </c>
      <c r="M9" s="66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  <c r="CH9" s="83"/>
      <c r="CI9" s="83"/>
      <c r="CJ9" s="83"/>
      <c r="CK9" s="83"/>
      <c r="CL9" s="83"/>
      <c r="CM9" s="83"/>
      <c r="CN9" s="83"/>
      <c r="CO9" s="83"/>
      <c r="CP9" s="83"/>
      <c r="CQ9" s="83"/>
      <c r="CR9" s="83"/>
      <c r="CS9" s="83"/>
      <c r="CT9" s="83"/>
      <c r="CU9" s="83"/>
      <c r="CV9" s="83"/>
      <c r="CW9" s="83"/>
      <c r="CX9" s="83"/>
      <c r="CY9" s="83"/>
      <c r="CZ9" s="83"/>
      <c r="DA9" s="83"/>
      <c r="DB9" s="83"/>
      <c r="DC9" s="83"/>
      <c r="DD9" s="83"/>
      <c r="DE9" s="83"/>
      <c r="DF9" s="83"/>
      <c r="DG9" s="83"/>
      <c r="DH9" s="83"/>
      <c r="DI9" s="83"/>
      <c r="DJ9" s="83"/>
      <c r="DK9" s="83"/>
      <c r="DL9" s="83"/>
      <c r="DM9" s="83"/>
      <c r="DN9" s="83"/>
      <c r="DO9" s="83"/>
      <c r="DP9" s="83"/>
      <c r="DQ9" s="83"/>
      <c r="DR9" s="83"/>
      <c r="DS9" s="83"/>
      <c r="DT9" s="83"/>
      <c r="DU9" s="83"/>
      <c r="DV9" s="83"/>
      <c r="DW9" s="83"/>
      <c r="DX9" s="83"/>
      <c r="DY9" s="83"/>
      <c r="DZ9" s="83"/>
      <c r="EA9" s="83"/>
      <c r="EB9" s="83"/>
      <c r="EC9" s="83"/>
      <c r="ED9" s="83"/>
      <c r="EE9" s="83"/>
      <c r="EF9" s="83"/>
      <c r="EG9" s="83"/>
      <c r="EH9" s="83"/>
      <c r="EI9" s="83"/>
      <c r="EJ9" s="83"/>
      <c r="EK9" s="83"/>
      <c r="EL9" s="83"/>
      <c r="EM9" s="83"/>
      <c r="EN9" s="83"/>
      <c r="EO9" s="83"/>
      <c r="EP9" s="83"/>
      <c r="EQ9" s="83"/>
      <c r="ER9" s="83"/>
      <c r="ES9" s="83"/>
      <c r="ET9" s="83"/>
      <c r="EU9" s="83"/>
      <c r="EV9" s="83"/>
      <c r="EW9" s="83"/>
      <c r="EX9" s="83"/>
      <c r="EY9" s="83"/>
      <c r="EZ9" s="83"/>
      <c r="FA9" s="83"/>
      <c r="FB9" s="83"/>
      <c r="FC9" s="83"/>
      <c r="FD9" s="83"/>
      <c r="FE9" s="83"/>
      <c r="FF9" s="83"/>
      <c r="FG9" s="83"/>
      <c r="FH9" s="83"/>
      <c r="FI9" s="83"/>
      <c r="FJ9" s="83"/>
      <c r="FK9" s="83"/>
      <c r="FL9" s="83"/>
      <c r="FM9" s="83"/>
      <c r="FN9" s="83"/>
      <c r="FO9" s="83"/>
      <c r="FP9" s="83"/>
      <c r="FQ9" s="83"/>
      <c r="FR9" s="83"/>
      <c r="FS9" s="83"/>
      <c r="FT9" s="83"/>
      <c r="FU9" s="83"/>
      <c r="FV9" s="83"/>
      <c r="FW9" s="83"/>
      <c r="FX9" s="83"/>
      <c r="FY9" s="83"/>
      <c r="FZ9" s="83"/>
      <c r="GA9" s="83"/>
      <c r="GB9" s="83"/>
      <c r="GC9" s="83"/>
      <c r="GD9" s="83"/>
      <c r="GE9" s="83"/>
      <c r="GF9" s="83"/>
      <c r="GG9" s="83"/>
      <c r="GH9" s="83"/>
      <c r="GI9" s="83"/>
      <c r="GJ9" s="83"/>
      <c r="GK9" s="83"/>
      <c r="GL9" s="83"/>
      <c r="GM9" s="83"/>
      <c r="GN9" s="83"/>
      <c r="GO9" s="83"/>
      <c r="GP9" s="83"/>
      <c r="GQ9" s="83"/>
      <c r="GR9" s="83"/>
      <c r="GS9" s="83"/>
      <c r="GT9" s="83"/>
      <c r="GU9" s="83"/>
      <c r="GV9" s="83"/>
      <c r="GW9" s="83"/>
      <c r="GX9" s="83"/>
      <c r="GY9" s="83"/>
      <c r="GZ9" s="83"/>
      <c r="HA9" s="83"/>
      <c r="HB9" s="83"/>
      <c r="HC9" s="83"/>
      <c r="HD9" s="83"/>
      <c r="HE9" s="83"/>
      <c r="HF9" s="83"/>
      <c r="HG9" s="83"/>
      <c r="HH9" s="83"/>
      <c r="HI9" s="83"/>
      <c r="HJ9" s="83"/>
      <c r="HK9" s="83"/>
      <c r="HL9" s="83"/>
      <c r="HM9" s="83"/>
      <c r="HN9" s="83"/>
      <c r="HO9" s="83"/>
      <c r="HP9" s="83"/>
      <c r="HQ9" s="83"/>
      <c r="HR9" s="83"/>
      <c r="HS9" s="83"/>
      <c r="HT9" s="83"/>
      <c r="HU9" s="83"/>
      <c r="HV9" s="83"/>
      <c r="HW9" s="83"/>
      <c r="HX9" s="83"/>
      <c r="HY9" s="83"/>
      <c r="HZ9" s="83"/>
      <c r="IA9" s="83"/>
      <c r="IB9" s="83"/>
      <c r="IC9" s="83"/>
      <c r="ID9" s="83"/>
      <c r="IE9" s="83"/>
      <c r="IF9" s="83"/>
      <c r="IG9" s="83"/>
      <c r="IH9" s="83"/>
      <c r="II9" s="83"/>
      <c r="IJ9" s="83"/>
      <c r="IK9" s="83"/>
      <c r="IL9" s="83"/>
      <c r="IM9" s="83"/>
      <c r="IN9" s="83"/>
    </row>
    <row r="10" spans="1:249" s="78" customFormat="1" ht="8.25" customHeight="1">
      <c r="A10" s="64">
        <v>9</v>
      </c>
      <c r="B10" s="85">
        <v>21793288</v>
      </c>
      <c r="C10" s="86" t="s">
        <v>102</v>
      </c>
      <c r="D10" s="86" t="s">
        <v>71</v>
      </c>
      <c r="E10" s="86" t="s">
        <v>114</v>
      </c>
      <c r="F10" s="86">
        <v>20000000</v>
      </c>
      <c r="G10" s="86">
        <v>66</v>
      </c>
      <c r="H10" s="86">
        <v>22</v>
      </c>
      <c r="I10" s="86">
        <v>350877</v>
      </c>
      <c r="J10" s="67"/>
      <c r="K10" s="86">
        <v>350877</v>
      </c>
      <c r="L10" s="66" t="s">
        <v>57</v>
      </c>
      <c r="M10" s="66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  <c r="EY10" s="77"/>
      <c r="EZ10" s="77"/>
      <c r="FA10" s="77"/>
      <c r="FB10" s="77"/>
      <c r="FC10" s="77"/>
      <c r="FD10" s="77"/>
      <c r="FE10" s="77"/>
      <c r="FF10" s="77"/>
      <c r="FG10" s="77"/>
      <c r="FH10" s="77"/>
      <c r="FI10" s="77"/>
      <c r="FJ10" s="77"/>
      <c r="FK10" s="77"/>
      <c r="FL10" s="77"/>
      <c r="FM10" s="77"/>
      <c r="FN10" s="77"/>
      <c r="FO10" s="77"/>
      <c r="FP10" s="77"/>
      <c r="FQ10" s="77"/>
      <c r="FR10" s="77"/>
      <c r="FS10" s="77"/>
      <c r="FT10" s="77"/>
      <c r="FU10" s="77"/>
      <c r="FV10" s="77"/>
      <c r="FW10" s="77"/>
      <c r="FX10" s="77"/>
      <c r="FY10" s="77"/>
      <c r="FZ10" s="77"/>
      <c r="GA10" s="77"/>
      <c r="GB10" s="77"/>
      <c r="GC10" s="77"/>
      <c r="GD10" s="77"/>
      <c r="GE10" s="77"/>
      <c r="GF10" s="77"/>
      <c r="GG10" s="77"/>
      <c r="GH10" s="77"/>
      <c r="GI10" s="77"/>
      <c r="GJ10" s="77"/>
      <c r="GK10" s="77"/>
      <c r="GL10" s="77"/>
      <c r="GM10" s="77"/>
      <c r="GN10" s="77"/>
      <c r="GO10" s="77"/>
      <c r="GP10" s="77"/>
      <c r="GQ10" s="77"/>
      <c r="GR10" s="77"/>
      <c r="GS10" s="77"/>
      <c r="GT10" s="77"/>
      <c r="GU10" s="77"/>
      <c r="GV10" s="77"/>
      <c r="GW10" s="77"/>
      <c r="GX10" s="77"/>
      <c r="GY10" s="77"/>
      <c r="GZ10" s="77"/>
      <c r="HA10" s="77"/>
      <c r="HB10" s="77"/>
      <c r="HC10" s="77"/>
      <c r="HD10" s="77"/>
      <c r="HE10" s="77"/>
      <c r="HF10" s="77"/>
      <c r="HG10" s="77"/>
      <c r="HH10" s="77"/>
      <c r="HI10" s="77"/>
      <c r="HJ10" s="77"/>
      <c r="HK10" s="77"/>
      <c r="HL10" s="77"/>
      <c r="HM10" s="77"/>
      <c r="HN10" s="77"/>
      <c r="HO10" s="77"/>
      <c r="HP10" s="77"/>
      <c r="HQ10" s="77"/>
      <c r="HR10" s="77"/>
      <c r="HS10" s="77"/>
      <c r="HT10" s="77"/>
      <c r="HU10" s="77"/>
      <c r="HV10" s="77"/>
      <c r="HW10" s="77"/>
      <c r="HX10" s="77"/>
      <c r="HY10" s="77"/>
      <c r="HZ10" s="77"/>
      <c r="IA10" s="77"/>
      <c r="IB10" s="77"/>
      <c r="IC10" s="77"/>
      <c r="ID10" s="77"/>
      <c r="IE10" s="77"/>
      <c r="IF10" s="77"/>
      <c r="IG10" s="77"/>
      <c r="IH10" s="77"/>
      <c r="II10" s="77"/>
      <c r="IJ10" s="77"/>
      <c r="IK10" s="77"/>
      <c r="IL10" s="77"/>
      <c r="IM10" s="77"/>
      <c r="IN10" s="77"/>
    </row>
    <row r="11" spans="1:249" s="78" customFormat="1" ht="8.25" customHeight="1">
      <c r="A11" s="64">
        <v>10</v>
      </c>
      <c r="B11" s="85">
        <v>32841041</v>
      </c>
      <c r="C11" s="86" t="s">
        <v>102</v>
      </c>
      <c r="D11" s="86" t="s">
        <v>109</v>
      </c>
      <c r="E11" s="86" t="s">
        <v>116</v>
      </c>
      <c r="F11" s="86">
        <v>5743802</v>
      </c>
      <c r="G11" s="86">
        <v>48</v>
      </c>
      <c r="H11" s="86">
        <v>0</v>
      </c>
      <c r="I11" s="86">
        <v>183321</v>
      </c>
      <c r="J11" s="67"/>
      <c r="K11" s="86">
        <v>183321</v>
      </c>
      <c r="L11" s="66" t="s">
        <v>57</v>
      </c>
      <c r="M11" s="66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  <c r="EY11" s="77"/>
      <c r="EZ11" s="77"/>
      <c r="FA11" s="77"/>
      <c r="FB11" s="77"/>
      <c r="FC11" s="77"/>
      <c r="FD11" s="77"/>
      <c r="FE11" s="77"/>
      <c r="FF11" s="77"/>
      <c r="FG11" s="77"/>
      <c r="FH11" s="77"/>
      <c r="FI11" s="77"/>
      <c r="FJ11" s="77"/>
      <c r="FK11" s="77"/>
      <c r="FL11" s="77"/>
      <c r="FM11" s="77"/>
      <c r="FN11" s="77"/>
      <c r="FO11" s="77"/>
      <c r="FP11" s="77"/>
      <c r="FQ11" s="77"/>
      <c r="FR11" s="77"/>
      <c r="FS11" s="77"/>
      <c r="FT11" s="77"/>
      <c r="FU11" s="77"/>
      <c r="FV11" s="77"/>
      <c r="FW11" s="77"/>
      <c r="FX11" s="77"/>
      <c r="FY11" s="77"/>
      <c r="FZ11" s="77"/>
      <c r="GA11" s="77"/>
      <c r="GB11" s="77"/>
      <c r="GC11" s="77"/>
      <c r="GD11" s="77"/>
      <c r="GE11" s="77"/>
      <c r="GF11" s="77"/>
      <c r="GG11" s="77"/>
      <c r="GH11" s="77"/>
      <c r="GI11" s="77"/>
      <c r="GJ11" s="77"/>
      <c r="GK11" s="77"/>
      <c r="GL11" s="77"/>
      <c r="GM11" s="77"/>
      <c r="GN11" s="77"/>
      <c r="GO11" s="77"/>
      <c r="GP11" s="77"/>
      <c r="GQ11" s="77"/>
      <c r="GR11" s="77"/>
      <c r="GS11" s="77"/>
      <c r="GT11" s="77"/>
      <c r="GU11" s="77"/>
      <c r="GV11" s="77"/>
      <c r="GW11" s="77"/>
      <c r="GX11" s="77"/>
      <c r="GY11" s="77"/>
      <c r="GZ11" s="77"/>
      <c r="HA11" s="77"/>
      <c r="HB11" s="77"/>
      <c r="HC11" s="77"/>
      <c r="HD11" s="77"/>
      <c r="HE11" s="77"/>
      <c r="HF11" s="77"/>
      <c r="HG11" s="77"/>
      <c r="HH11" s="77"/>
      <c r="HI11" s="77"/>
      <c r="HJ11" s="77"/>
      <c r="HK11" s="77"/>
      <c r="HL11" s="77"/>
      <c r="HM11" s="77"/>
      <c r="HN11" s="77"/>
      <c r="HO11" s="77"/>
      <c r="HP11" s="77"/>
      <c r="HQ11" s="77"/>
      <c r="HR11" s="77"/>
      <c r="HS11" s="77"/>
      <c r="HT11" s="77"/>
      <c r="HU11" s="77"/>
      <c r="HV11" s="77"/>
      <c r="HW11" s="77"/>
      <c r="HX11" s="77"/>
      <c r="HY11" s="77"/>
      <c r="HZ11" s="77"/>
      <c r="IA11" s="77"/>
      <c r="IB11" s="77"/>
      <c r="IC11" s="77"/>
      <c r="ID11" s="77"/>
      <c r="IE11" s="77"/>
      <c r="IF11" s="77"/>
      <c r="IG11" s="77"/>
      <c r="IH11" s="77"/>
      <c r="II11" s="77"/>
      <c r="IJ11" s="77"/>
      <c r="IK11" s="77"/>
      <c r="IL11" s="77"/>
      <c r="IM11" s="77"/>
      <c r="IN11" s="77"/>
    </row>
    <row r="12" spans="1:249" s="78" customFormat="1" ht="8.25" customHeight="1">
      <c r="A12" s="64">
        <v>11</v>
      </c>
      <c r="B12" s="85">
        <v>2447594</v>
      </c>
      <c r="C12" s="86" t="s">
        <v>102</v>
      </c>
      <c r="D12" s="86" t="s">
        <v>108</v>
      </c>
      <c r="E12" s="86" t="s">
        <v>114</v>
      </c>
      <c r="F12" s="86">
        <v>3126500</v>
      </c>
      <c r="G12" s="86">
        <v>60</v>
      </c>
      <c r="H12" s="86">
        <v>34</v>
      </c>
      <c r="I12" s="86">
        <v>70340</v>
      </c>
      <c r="J12" s="67"/>
      <c r="K12" s="86">
        <v>70340</v>
      </c>
      <c r="L12" s="66" t="s">
        <v>57</v>
      </c>
      <c r="M12" s="66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  <c r="EY12" s="77"/>
      <c r="EZ12" s="77"/>
      <c r="FA12" s="77"/>
      <c r="FB12" s="77"/>
      <c r="FC12" s="77"/>
      <c r="FD12" s="77"/>
      <c r="FE12" s="77"/>
      <c r="FF12" s="77"/>
      <c r="FG12" s="77"/>
      <c r="FH12" s="77"/>
      <c r="FI12" s="77"/>
      <c r="FJ12" s="77"/>
      <c r="FK12" s="77"/>
      <c r="FL12" s="77"/>
      <c r="FM12" s="77"/>
      <c r="FN12" s="77"/>
      <c r="FO12" s="77"/>
      <c r="FP12" s="77"/>
      <c r="FQ12" s="77"/>
      <c r="FR12" s="77"/>
      <c r="FS12" s="77"/>
      <c r="FT12" s="77"/>
      <c r="FU12" s="77"/>
      <c r="FV12" s="77"/>
      <c r="FW12" s="77"/>
      <c r="FX12" s="77"/>
      <c r="FY12" s="77"/>
      <c r="FZ12" s="77"/>
      <c r="GA12" s="77"/>
      <c r="GB12" s="77"/>
      <c r="GC12" s="77"/>
      <c r="GD12" s="77"/>
      <c r="GE12" s="77"/>
      <c r="GF12" s="77"/>
      <c r="GG12" s="77"/>
      <c r="GH12" s="77"/>
      <c r="GI12" s="77"/>
      <c r="GJ12" s="77"/>
      <c r="GK12" s="77"/>
      <c r="GL12" s="77"/>
      <c r="GM12" s="77"/>
      <c r="GN12" s="77"/>
      <c r="GO12" s="77"/>
      <c r="GP12" s="77"/>
      <c r="GQ12" s="77"/>
      <c r="GR12" s="77"/>
      <c r="GS12" s="77"/>
      <c r="GT12" s="77"/>
      <c r="GU12" s="77"/>
      <c r="GV12" s="77"/>
      <c r="GW12" s="77"/>
      <c r="GX12" s="77"/>
      <c r="GY12" s="77"/>
      <c r="GZ12" s="77"/>
      <c r="HA12" s="77"/>
      <c r="HB12" s="77"/>
      <c r="HC12" s="77"/>
      <c r="HD12" s="77"/>
      <c r="HE12" s="77"/>
      <c r="HF12" s="77"/>
      <c r="HG12" s="77"/>
      <c r="HH12" s="77"/>
      <c r="HI12" s="77"/>
      <c r="HJ12" s="77"/>
      <c r="HK12" s="77"/>
      <c r="HL12" s="77"/>
      <c r="HM12" s="77"/>
      <c r="HN12" s="77"/>
      <c r="HO12" s="77"/>
      <c r="HP12" s="77"/>
      <c r="HQ12" s="77"/>
      <c r="HR12" s="77"/>
      <c r="HS12" s="77"/>
      <c r="HT12" s="77"/>
      <c r="HU12" s="77"/>
      <c r="HV12" s="77"/>
      <c r="HW12" s="77"/>
      <c r="HX12" s="77"/>
      <c r="HY12" s="77"/>
      <c r="HZ12" s="77"/>
      <c r="IA12" s="77"/>
      <c r="IB12" s="77"/>
      <c r="IC12" s="77"/>
      <c r="ID12" s="77"/>
      <c r="IE12" s="77"/>
      <c r="IF12" s="77"/>
      <c r="IG12" s="77"/>
      <c r="IH12" s="77"/>
      <c r="II12" s="77"/>
      <c r="IJ12" s="77"/>
      <c r="IK12" s="77"/>
      <c r="IL12" s="77"/>
      <c r="IM12" s="77"/>
      <c r="IN12" s="77"/>
    </row>
    <row r="13" spans="1:249" s="78" customFormat="1" ht="8.25" customHeight="1">
      <c r="A13" s="64">
        <v>12</v>
      </c>
      <c r="B13" s="85">
        <v>1573496</v>
      </c>
      <c r="C13" s="86" t="s">
        <v>102</v>
      </c>
      <c r="D13" s="86" t="s">
        <v>108</v>
      </c>
      <c r="E13" s="86" t="s">
        <v>114</v>
      </c>
      <c r="F13" s="86">
        <v>4498125</v>
      </c>
      <c r="G13" s="86">
        <v>60</v>
      </c>
      <c r="H13" s="86">
        <v>45</v>
      </c>
      <c r="I13" s="86">
        <v>102347</v>
      </c>
      <c r="J13" s="67"/>
      <c r="K13" s="86">
        <v>102347</v>
      </c>
      <c r="L13" s="66" t="s">
        <v>57</v>
      </c>
      <c r="M13" s="66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77"/>
      <c r="GY13" s="77"/>
      <c r="GZ13" s="77"/>
      <c r="HA13" s="77"/>
      <c r="HB13" s="77"/>
      <c r="HC13" s="77"/>
      <c r="HD13" s="77"/>
      <c r="HE13" s="77"/>
      <c r="HF13" s="77"/>
      <c r="HG13" s="77"/>
      <c r="HH13" s="77"/>
      <c r="HI13" s="77"/>
      <c r="HJ13" s="77"/>
      <c r="HK13" s="77"/>
      <c r="HL13" s="77"/>
      <c r="HM13" s="77"/>
      <c r="HN13" s="77"/>
      <c r="HO13" s="77"/>
      <c r="HP13" s="77"/>
      <c r="HQ13" s="77"/>
      <c r="HR13" s="77"/>
      <c r="HS13" s="77"/>
      <c r="HT13" s="77"/>
      <c r="HU13" s="77"/>
      <c r="HV13" s="77"/>
      <c r="HW13" s="77"/>
      <c r="HX13" s="77"/>
      <c r="HY13" s="77"/>
      <c r="HZ13" s="77"/>
      <c r="IA13" s="77"/>
      <c r="IB13" s="77"/>
      <c r="IC13" s="77"/>
      <c r="ID13" s="77"/>
      <c r="IE13" s="77"/>
      <c r="IF13" s="77"/>
      <c r="IG13" s="77"/>
      <c r="IH13" s="77"/>
      <c r="II13" s="77"/>
      <c r="IJ13" s="77"/>
      <c r="IK13" s="77"/>
      <c r="IL13" s="77"/>
      <c r="IM13" s="77"/>
      <c r="IN13" s="77"/>
    </row>
    <row r="14" spans="1:249" s="84" customFormat="1" ht="8.25" customHeight="1">
      <c r="A14" s="64">
        <v>13</v>
      </c>
      <c r="B14" s="85" t="s">
        <v>104</v>
      </c>
      <c r="C14" s="86" t="s">
        <v>102</v>
      </c>
      <c r="D14" s="86" t="s">
        <v>110</v>
      </c>
      <c r="E14" s="86" t="s">
        <v>114</v>
      </c>
      <c r="F14" s="86">
        <v>3000000</v>
      </c>
      <c r="G14" s="86">
        <v>24</v>
      </c>
      <c r="H14" s="86">
        <v>24</v>
      </c>
      <c r="I14" s="86">
        <v>125000</v>
      </c>
      <c r="J14" s="67"/>
      <c r="K14" s="86">
        <v>125000</v>
      </c>
      <c r="L14" s="66" t="s">
        <v>57</v>
      </c>
      <c r="M14" s="66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  <c r="CA14" s="83"/>
      <c r="CB14" s="83"/>
      <c r="CC14" s="83"/>
      <c r="CD14" s="83"/>
      <c r="CE14" s="83"/>
      <c r="CF14" s="83"/>
      <c r="CG14" s="83"/>
      <c r="CH14" s="83"/>
      <c r="CI14" s="83"/>
      <c r="CJ14" s="83"/>
      <c r="CK14" s="83"/>
      <c r="CL14" s="83"/>
      <c r="CM14" s="83"/>
      <c r="CN14" s="83"/>
      <c r="CO14" s="83"/>
      <c r="CP14" s="83"/>
      <c r="CQ14" s="83"/>
      <c r="CR14" s="83"/>
      <c r="CS14" s="83"/>
      <c r="CT14" s="83"/>
      <c r="CU14" s="83"/>
      <c r="CV14" s="83"/>
      <c r="CW14" s="83"/>
      <c r="CX14" s="83"/>
      <c r="CY14" s="83"/>
      <c r="CZ14" s="83"/>
      <c r="DA14" s="83"/>
      <c r="DB14" s="83"/>
      <c r="DC14" s="83"/>
      <c r="DD14" s="83"/>
      <c r="DE14" s="83"/>
      <c r="DF14" s="83"/>
      <c r="DG14" s="83"/>
      <c r="DH14" s="83"/>
      <c r="DI14" s="83"/>
      <c r="DJ14" s="83"/>
      <c r="DK14" s="83"/>
      <c r="DL14" s="83"/>
      <c r="DM14" s="83"/>
      <c r="DN14" s="83"/>
      <c r="DO14" s="83"/>
      <c r="DP14" s="83"/>
      <c r="DQ14" s="83"/>
      <c r="DR14" s="83"/>
      <c r="DS14" s="83"/>
      <c r="DT14" s="83"/>
      <c r="DU14" s="83"/>
      <c r="DV14" s="83"/>
      <c r="DW14" s="83"/>
      <c r="DX14" s="83"/>
      <c r="DY14" s="83"/>
      <c r="DZ14" s="83"/>
      <c r="EA14" s="83"/>
      <c r="EB14" s="83"/>
      <c r="EC14" s="83"/>
      <c r="ED14" s="83"/>
      <c r="EE14" s="83"/>
      <c r="EF14" s="83"/>
      <c r="EG14" s="83"/>
      <c r="EH14" s="83"/>
      <c r="EI14" s="83"/>
      <c r="EJ14" s="83"/>
      <c r="EK14" s="83"/>
      <c r="EL14" s="83"/>
      <c r="EM14" s="83"/>
      <c r="EN14" s="83"/>
      <c r="EO14" s="83"/>
      <c r="EP14" s="83"/>
      <c r="EQ14" s="83"/>
      <c r="ER14" s="83"/>
      <c r="ES14" s="83"/>
      <c r="ET14" s="83"/>
      <c r="EU14" s="83"/>
      <c r="EV14" s="83"/>
      <c r="EW14" s="83"/>
      <c r="EX14" s="83"/>
      <c r="EY14" s="83"/>
      <c r="EZ14" s="83"/>
      <c r="FA14" s="83"/>
      <c r="FB14" s="83"/>
      <c r="FC14" s="83"/>
      <c r="FD14" s="83"/>
      <c r="FE14" s="83"/>
      <c r="FF14" s="83"/>
      <c r="FG14" s="83"/>
      <c r="FH14" s="83"/>
      <c r="FI14" s="83"/>
      <c r="FJ14" s="83"/>
      <c r="FK14" s="83"/>
      <c r="FL14" s="83"/>
      <c r="FM14" s="83"/>
      <c r="FN14" s="83"/>
      <c r="FO14" s="83"/>
      <c r="FP14" s="83"/>
      <c r="FQ14" s="83"/>
      <c r="FR14" s="83"/>
      <c r="FS14" s="83"/>
      <c r="FT14" s="83"/>
      <c r="FU14" s="83"/>
      <c r="FV14" s="83"/>
      <c r="FW14" s="83"/>
      <c r="FX14" s="83"/>
      <c r="FY14" s="83"/>
      <c r="FZ14" s="83"/>
      <c r="GA14" s="83"/>
      <c r="GB14" s="83"/>
      <c r="GC14" s="83"/>
      <c r="GD14" s="83"/>
      <c r="GE14" s="83"/>
      <c r="GF14" s="83"/>
      <c r="GG14" s="83"/>
      <c r="GH14" s="83"/>
      <c r="GI14" s="83"/>
      <c r="GJ14" s="83"/>
      <c r="GK14" s="83"/>
      <c r="GL14" s="83"/>
      <c r="GM14" s="83"/>
      <c r="GN14" s="83"/>
      <c r="GO14" s="83"/>
      <c r="GP14" s="83"/>
      <c r="GQ14" s="83"/>
      <c r="GR14" s="83"/>
      <c r="GS14" s="83"/>
      <c r="GT14" s="83"/>
      <c r="GU14" s="83"/>
      <c r="GV14" s="83"/>
      <c r="GW14" s="83"/>
      <c r="GX14" s="83"/>
      <c r="GY14" s="83"/>
      <c r="GZ14" s="83"/>
      <c r="HA14" s="83"/>
      <c r="HB14" s="83"/>
      <c r="HC14" s="83"/>
      <c r="HD14" s="83"/>
      <c r="HE14" s="83"/>
      <c r="HF14" s="83"/>
      <c r="HG14" s="83"/>
      <c r="HH14" s="83"/>
      <c r="HI14" s="83"/>
      <c r="HJ14" s="83"/>
      <c r="HK14" s="83"/>
      <c r="HL14" s="83"/>
      <c r="HM14" s="83"/>
      <c r="HN14" s="83"/>
      <c r="HO14" s="83"/>
      <c r="HP14" s="83"/>
      <c r="HQ14" s="83"/>
      <c r="HR14" s="83"/>
      <c r="HS14" s="83"/>
      <c r="HT14" s="83"/>
      <c r="HU14" s="83"/>
      <c r="HV14" s="83"/>
      <c r="HW14" s="83"/>
      <c r="HX14" s="83"/>
      <c r="HY14" s="83"/>
      <c r="HZ14" s="83"/>
      <c r="IA14" s="83"/>
      <c r="IB14" s="83"/>
      <c r="IC14" s="83"/>
      <c r="ID14" s="83"/>
      <c r="IE14" s="83"/>
      <c r="IF14" s="83"/>
      <c r="IG14" s="83"/>
      <c r="IH14" s="83"/>
      <c r="II14" s="83"/>
      <c r="IJ14" s="83"/>
      <c r="IK14" s="83"/>
      <c r="IL14" s="83"/>
      <c r="IM14" s="83"/>
      <c r="IN14" s="83"/>
    </row>
    <row r="15" spans="1:249" ht="8.25" customHeight="1">
      <c r="A15" s="64">
        <v>14</v>
      </c>
      <c r="B15" s="85"/>
      <c r="C15" s="86" t="s">
        <v>102</v>
      </c>
      <c r="D15" s="86" t="s">
        <v>110</v>
      </c>
      <c r="E15" s="86" t="s">
        <v>114</v>
      </c>
      <c r="F15" s="86">
        <v>5091279</v>
      </c>
      <c r="G15" s="86">
        <v>24</v>
      </c>
      <c r="H15" s="86">
        <v>24</v>
      </c>
      <c r="I15" s="86">
        <v>212137</v>
      </c>
      <c r="J15" s="67"/>
      <c r="K15" s="86">
        <v>212137</v>
      </c>
      <c r="L15" s="66" t="s">
        <v>57</v>
      </c>
      <c r="M15" s="66"/>
      <c r="IO15" s="73"/>
    </row>
    <row r="16" spans="1:249">
      <c r="A16" s="64">
        <v>15</v>
      </c>
      <c r="B16" s="85">
        <v>15643833</v>
      </c>
      <c r="C16" s="86" t="s">
        <v>102</v>
      </c>
      <c r="D16" s="86" t="s">
        <v>109</v>
      </c>
      <c r="E16" s="86" t="s">
        <v>116</v>
      </c>
      <c r="F16" s="86">
        <v>30000000</v>
      </c>
      <c r="G16" s="86">
        <v>180</v>
      </c>
      <c r="H16" s="86">
        <v>32</v>
      </c>
      <c r="I16" s="86">
        <v>313268</v>
      </c>
      <c r="J16" s="67"/>
      <c r="K16" s="86">
        <v>313268</v>
      </c>
      <c r="L16" s="66" t="s">
        <v>57</v>
      </c>
      <c r="M16" s="66"/>
      <c r="IO16" s="73"/>
    </row>
    <row r="17" spans="1:249">
      <c r="A17" s="64">
        <v>16</v>
      </c>
      <c r="B17" s="85" t="s">
        <v>105</v>
      </c>
      <c r="C17" s="86" t="s">
        <v>101</v>
      </c>
      <c r="D17" s="86" t="s">
        <v>111</v>
      </c>
      <c r="E17" s="86" t="s">
        <v>117</v>
      </c>
      <c r="F17" s="86">
        <v>3320273</v>
      </c>
      <c r="G17" s="86">
        <v>67</v>
      </c>
      <c r="H17" s="86">
        <v>31</v>
      </c>
      <c r="I17" s="86">
        <v>61408</v>
      </c>
      <c r="J17" s="67"/>
      <c r="K17" s="86">
        <v>61408</v>
      </c>
      <c r="L17" s="66" t="s">
        <v>57</v>
      </c>
      <c r="M17" s="66"/>
      <c r="IO17" s="73"/>
    </row>
    <row r="18" spans="1:249">
      <c r="A18" s="64">
        <v>17</v>
      </c>
      <c r="B18" s="85" t="s">
        <v>106</v>
      </c>
      <c r="C18" s="86" t="s">
        <v>101</v>
      </c>
      <c r="D18" s="86" t="s">
        <v>111</v>
      </c>
      <c r="E18" s="86" t="s">
        <v>117</v>
      </c>
      <c r="F18" s="86">
        <v>3209597</v>
      </c>
      <c r="G18" s="86">
        <v>67</v>
      </c>
      <c r="H18" s="86">
        <v>31</v>
      </c>
      <c r="I18" s="86">
        <v>59361</v>
      </c>
      <c r="J18" s="67"/>
      <c r="K18" s="86">
        <v>59361</v>
      </c>
      <c r="L18" s="66" t="s">
        <v>57</v>
      </c>
      <c r="M18" s="66"/>
      <c r="IO18" s="73"/>
    </row>
    <row r="19" spans="1:249">
      <c r="A19" s="64">
        <v>18</v>
      </c>
      <c r="B19" s="85">
        <v>94950513</v>
      </c>
      <c r="C19" s="86" t="s">
        <v>102</v>
      </c>
      <c r="D19" s="86" t="s">
        <v>107</v>
      </c>
      <c r="E19" s="86" t="s">
        <v>118</v>
      </c>
      <c r="F19" s="86">
        <v>2340000</v>
      </c>
      <c r="G19" s="86">
        <v>43</v>
      </c>
      <c r="H19" s="86">
        <v>17</v>
      </c>
      <c r="I19" s="86">
        <v>71322</v>
      </c>
      <c r="J19" s="67"/>
      <c r="K19" s="86">
        <v>71322</v>
      </c>
      <c r="L19" s="66" t="s">
        <v>57</v>
      </c>
      <c r="M19" s="66"/>
      <c r="IO19" s="73"/>
    </row>
    <row r="20" spans="1:249">
      <c r="A20" s="64">
        <v>19</v>
      </c>
      <c r="B20" s="85">
        <v>82383721</v>
      </c>
      <c r="C20" s="86" t="s">
        <v>102</v>
      </c>
      <c r="D20" s="86" t="s">
        <v>107</v>
      </c>
      <c r="E20" s="86" t="s">
        <v>114</v>
      </c>
      <c r="F20" s="86">
        <v>6679000</v>
      </c>
      <c r="G20" s="86">
        <v>60</v>
      </c>
      <c r="H20" s="86">
        <v>45</v>
      </c>
      <c r="I20" s="86">
        <v>139728</v>
      </c>
      <c r="J20" s="67"/>
      <c r="K20" s="86">
        <v>139728</v>
      </c>
      <c r="L20" s="66" t="s">
        <v>57</v>
      </c>
      <c r="M20" s="66"/>
      <c r="IO20" s="73"/>
    </row>
    <row r="21" spans="1:249">
      <c r="A21" s="64">
        <v>20</v>
      </c>
      <c r="B21" s="85">
        <v>153113580</v>
      </c>
      <c r="C21" s="86" t="s">
        <v>101</v>
      </c>
      <c r="D21" s="86" t="s">
        <v>112</v>
      </c>
      <c r="E21" s="86" t="s">
        <v>119</v>
      </c>
      <c r="F21" s="86">
        <v>2000000</v>
      </c>
      <c r="G21" s="86">
        <v>24</v>
      </c>
      <c r="H21" s="86">
        <v>16</v>
      </c>
      <c r="I21" s="86">
        <v>98885</v>
      </c>
      <c r="J21" s="67"/>
      <c r="K21" s="86">
        <v>98885</v>
      </c>
      <c r="L21" s="66" t="s">
        <v>57</v>
      </c>
      <c r="M21" s="66"/>
      <c r="IO21" s="73"/>
    </row>
    <row r="22" spans="1:249">
      <c r="A22" s="64">
        <v>21</v>
      </c>
      <c r="B22" s="86">
        <v>754114</v>
      </c>
      <c r="C22" s="86" t="s">
        <v>101</v>
      </c>
      <c r="D22" s="86" t="s">
        <v>113</v>
      </c>
      <c r="E22" s="86" t="s">
        <v>72</v>
      </c>
      <c r="F22" s="86">
        <v>3000000</v>
      </c>
      <c r="G22" s="86">
        <v>36</v>
      </c>
      <c r="H22" s="86">
        <v>16</v>
      </c>
      <c r="I22" s="86">
        <v>105471</v>
      </c>
      <c r="J22" s="67"/>
      <c r="K22" s="86">
        <v>105471</v>
      </c>
      <c r="L22" s="66" t="s">
        <v>57</v>
      </c>
      <c r="M22" s="66"/>
      <c r="IO22" s="73"/>
    </row>
    <row r="23" spans="1:249">
      <c r="A23" s="64">
        <v>22</v>
      </c>
      <c r="B23" s="86">
        <v>83484716</v>
      </c>
      <c r="C23" s="86" t="s">
        <v>101</v>
      </c>
      <c r="D23" s="86" t="s">
        <v>107</v>
      </c>
      <c r="E23" s="86" t="s">
        <v>115</v>
      </c>
      <c r="F23" s="86">
        <v>2104000</v>
      </c>
      <c r="G23" s="86">
        <v>36</v>
      </c>
      <c r="H23" s="86">
        <v>28</v>
      </c>
      <c r="I23" s="86">
        <v>67160</v>
      </c>
      <c r="J23" s="67"/>
      <c r="K23" s="86">
        <v>67160</v>
      </c>
      <c r="L23" s="66" t="s">
        <v>57</v>
      </c>
      <c r="M23" s="66"/>
      <c r="IO23" s="73"/>
    </row>
    <row r="24" spans="1:249">
      <c r="A24" s="64">
        <v>23</v>
      </c>
      <c r="B24" s="79"/>
      <c r="C24" s="79"/>
      <c r="D24" s="79"/>
      <c r="E24" s="79"/>
      <c r="F24" s="79"/>
      <c r="G24" s="79"/>
      <c r="H24" s="79"/>
      <c r="I24" s="79"/>
      <c r="J24" s="65"/>
      <c r="K24" s="69"/>
      <c r="L24" s="68"/>
      <c r="M24" s="66"/>
    </row>
    <row r="25" spans="1:249">
      <c r="A25" s="79"/>
      <c r="B25" s="79"/>
      <c r="C25" s="79"/>
      <c r="D25" s="79"/>
      <c r="E25" s="79"/>
      <c r="F25" s="79"/>
      <c r="G25" s="79"/>
      <c r="H25" s="79"/>
      <c r="I25" s="79"/>
      <c r="J25" s="64"/>
      <c r="K25" s="70">
        <f>SUMIF(L2:L24,"Y",K2:K24)</f>
        <v>2698647</v>
      </c>
      <c r="L25" s="66"/>
      <c r="M25" s="79"/>
    </row>
    <row r="36" spans="11:11">
      <c r="K36" s="70">
        <f>SUMIF(L24:L35,"Y",K24:K35)</f>
        <v>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61" t="s">
        <v>13</v>
      </c>
      <c r="B1" s="61"/>
      <c r="C1" s="2"/>
    </row>
    <row r="2" spans="1:6" ht="14.25" customHeight="1">
      <c r="A2" s="61" t="s">
        <v>14</v>
      </c>
      <c r="B2" s="61"/>
      <c r="C2" s="2"/>
    </row>
    <row r="5" spans="1:6" ht="30">
      <c r="A5" s="3" t="s">
        <v>2</v>
      </c>
      <c r="B5" s="4" t="s">
        <v>15</v>
      </c>
      <c r="C5" s="4" t="s">
        <v>16</v>
      </c>
      <c r="D5" s="5" t="s">
        <v>17</v>
      </c>
      <c r="E5" s="1" t="s">
        <v>18</v>
      </c>
      <c r="F5" s="1" t="s">
        <v>19</v>
      </c>
    </row>
    <row r="6" spans="1:6" ht="42.75">
      <c r="A6" s="6">
        <v>1</v>
      </c>
      <c r="B6" s="7" t="s">
        <v>20</v>
      </c>
      <c r="C6" s="8" t="s">
        <v>21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22</v>
      </c>
      <c r="C7" s="8" t="s">
        <v>23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24</v>
      </c>
      <c r="C8" s="8" t="s">
        <v>25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26</v>
      </c>
      <c r="C9" s="12" t="s">
        <v>27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28</v>
      </c>
      <c r="C10" s="8" t="s">
        <v>29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30</v>
      </c>
      <c r="C11" s="14" t="s">
        <v>31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32</v>
      </c>
      <c r="C12" s="15" t="s">
        <v>33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34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G10:G20"/>
  <sheetViews>
    <sheetView workbookViewId="0">
      <selection activeCell="G26" sqref="G26"/>
    </sheetView>
  </sheetViews>
  <sheetFormatPr defaultRowHeight="12.75"/>
  <cols>
    <col min="7" max="7" width="83.85546875" bestFit="1" customWidth="1"/>
  </cols>
  <sheetData>
    <row r="10" spans="7:7">
      <c r="G10" t="s">
        <v>76</v>
      </c>
    </row>
    <row r="11" spans="7:7">
      <c r="G11" t="s">
        <v>77</v>
      </c>
    </row>
    <row r="12" spans="7:7">
      <c r="G12" t="s">
        <v>87</v>
      </c>
    </row>
    <row r="13" spans="7:7">
      <c r="G13" t="s">
        <v>86</v>
      </c>
    </row>
    <row r="14" spans="7:7">
      <c r="G14" t="s">
        <v>89</v>
      </c>
    </row>
    <row r="15" spans="7:7">
      <c r="G15" t="s">
        <v>90</v>
      </c>
    </row>
    <row r="16" spans="7:7">
      <c r="G16" t="s">
        <v>91</v>
      </c>
    </row>
    <row r="17" spans="7:7">
      <c r="G17" t="s">
        <v>97</v>
      </c>
    </row>
    <row r="18" spans="7:7">
      <c r="G18" t="s">
        <v>98</v>
      </c>
    </row>
    <row r="19" spans="7:7">
      <c r="G19" t="s">
        <v>99</v>
      </c>
    </row>
    <row r="20" spans="7:7">
      <c r="G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Sheet1</vt:lpstr>
      <vt:lpstr>Pendencies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Samsung</cp:lastModifiedBy>
  <cp:lastPrinted>2017-09-05T09:41:13Z</cp:lastPrinted>
  <dcterms:created xsi:type="dcterms:W3CDTF">2015-09-25T09:25:31Z</dcterms:created>
  <dcterms:modified xsi:type="dcterms:W3CDTF">2021-03-12T11:26:44Z</dcterms:modified>
</cp:coreProperties>
</file>