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C5" i="1"/>
  <c r="B5"/>
  <c r="D5" s="1"/>
  <c r="F5" s="1"/>
  <c r="F21" s="1"/>
  <c r="I5" i="2"/>
  <c r="I3"/>
  <c r="I4"/>
  <c r="I6"/>
  <c r="I7"/>
  <c r="I8"/>
  <c r="I9"/>
  <c r="I2"/>
  <c r="C19" i="1"/>
  <c r="B19"/>
  <c r="C16"/>
  <c r="B16"/>
  <c r="D16" s="1"/>
  <c r="F16" s="1"/>
  <c r="C9"/>
  <c r="B9"/>
  <c r="B13"/>
  <c r="C13"/>
  <c r="D14"/>
  <c r="F14" s="1"/>
  <c r="D12"/>
  <c r="F12" s="1"/>
  <c r="D10"/>
  <c r="F10" s="1"/>
  <c r="D8"/>
  <c r="F8" s="1"/>
  <c r="D20"/>
  <c r="F20" s="1"/>
  <c r="D19"/>
  <c r="F19" s="1"/>
  <c r="D6"/>
  <c r="F6" s="1"/>
  <c r="D17"/>
  <c r="F17" s="1"/>
  <c r="D3"/>
  <c r="F3" s="1"/>
  <c r="D4"/>
  <c r="F40"/>
  <c r="F39"/>
  <c r="B34"/>
  <c r="F33"/>
  <c r="F35" s="1"/>
  <c r="F28"/>
  <c r="K10" i="2"/>
  <c r="F23" i="1" s="1"/>
  <c r="F6" i="5"/>
  <c r="F7"/>
  <c r="F13" s="1"/>
  <c r="F8"/>
  <c r="F9"/>
  <c r="F10"/>
  <c r="F11"/>
  <c r="F12"/>
  <c r="E13"/>
  <c r="D9" i="1" l="1"/>
  <c r="F9" s="1"/>
  <c r="D13"/>
  <c r="F13" s="1"/>
  <c r="F4"/>
  <c r="F22" l="1"/>
  <c r="F25" l="1"/>
  <c r="F29" s="1"/>
  <c r="F36"/>
  <c r="F41" s="1"/>
</calcChain>
</file>

<file path=xl/sharedStrings.xml><?xml version="1.0" encoding="utf-8"?>
<sst xmlns="http://schemas.openxmlformats.org/spreadsheetml/2006/main" count="148" uniqueCount="92">
  <si>
    <t xml:space="preserve">FINANCIAL YEAR </t>
  </si>
  <si>
    <t xml:space="preserve">Application No.    </t>
  </si>
  <si>
    <t xml:space="preserve">TOP UP </t>
  </si>
  <si>
    <t>Eligibility</t>
  </si>
  <si>
    <t>Market Value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</si>
  <si>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</si>
  <si>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</si>
  <si>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</si>
  <si>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</si>
  <si>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</si>
  <si>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</si>
  <si>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</si>
  <si>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</si>
  <si>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</si>
  <si>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</si>
  <si>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No. Of Bounces</t>
  </si>
  <si>
    <t>-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</si>
  <si>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</si>
  <si>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</si>
  <si>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</si>
  <si>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</si>
  <si>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</si>
  <si>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</si>
  <si>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</si>
  <si>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</si>
  <si>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</si>
  <si>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</si>
  <si>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</si>
  <si>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</si>
  <si>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</si>
  <si>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</si>
  <si>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</si>
  <si>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</si>
  <si>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</si>
  <si>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</si>
  <si>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</si>
  <si>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</si>
  <si>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</si>
  <si>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</si>
  <si>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</si>
  <si>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</si>
  <si>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</si>
  <si>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</si>
  <si>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</si>
  <si>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</si>
  <si>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</si>
  <si>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</si>
  <si>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</si>
  <si>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</si>
  <si>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</si>
  <si>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</si>
  <si>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</si>
  <si>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</si>
  <si>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</si>
  <si>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</si>
  <si>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</si>
  <si>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</si>
  <si>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</si>
  <si>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</si>
  <si>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>y</t>
  </si>
  <si>
    <t>EMI Considered</t>
  </si>
  <si>
    <t xml:space="preserve">Income From Other Sources </t>
  </si>
  <si>
    <t>Net profit</t>
  </si>
  <si>
    <t>Depreciation</t>
  </si>
  <si>
    <t>Bank Inetrest</t>
  </si>
  <si>
    <t>n</t>
  </si>
  <si>
    <t>AL</t>
  </si>
  <si>
    <t>ICICI</t>
  </si>
  <si>
    <t xml:space="preserve">Paramount Steels Ltd </t>
  </si>
  <si>
    <t>2018-19</t>
  </si>
  <si>
    <t>2017-18</t>
  </si>
  <si>
    <t>Sudershan Kumar &amp; Sons ( HUF)</t>
  </si>
  <si>
    <t>Sudesh Kumar &amp; Sons ( HUF)</t>
  </si>
  <si>
    <t>Sudarshan Kumar</t>
  </si>
  <si>
    <t>Sudesh Kumar</t>
  </si>
  <si>
    <t xml:space="preserve">Till Nov Sale </t>
  </si>
  <si>
    <t>HDFC</t>
  </si>
  <si>
    <t>Lap</t>
  </si>
  <si>
    <t>Income From Salery ( Paramount Steel )</t>
  </si>
  <si>
    <t xml:space="preserve">Other Interest  177675 </t>
  </si>
  <si>
    <t>Other Interest  79708</t>
  </si>
  <si>
    <t>Income From Other Sources ( Int Swaran Textile)</t>
  </si>
  <si>
    <t>Detail Pending</t>
  </si>
  <si>
    <t>LBLUD00002082317</t>
  </si>
  <si>
    <t>Paramount Steel</t>
  </si>
  <si>
    <t>LBLUD 0000 2082320</t>
  </si>
  <si>
    <t>LBLUD00002370058</t>
  </si>
  <si>
    <t>LBLUD 0000 2370057</t>
  </si>
  <si>
    <t>LBLUD 000004844667</t>
  </si>
  <si>
    <t>POS</t>
  </si>
  <si>
    <t>To be closed</t>
  </si>
  <si>
    <t xml:space="preserve">Max FOIR     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</si>
</sst>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2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sz val="9"/>
      <color rgb="FFFF000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1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0" fontId="1" fillId="0" borderId="0" applyBorder="0" applyProtection="0"/>
    <xf numFmtId="164" fontId="1" fillId="0" borderId="0" applyBorder="0" applyProtection="0"/>
  </cellStyleXfs>
  <cellXfs count="92">
    <xf numFmtId="0" fontId="0" fillId="0" borderId="0" xfId="0"/>
    <xf numFmtId="0" fontId="3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7" borderId="1" xfId="0" applyFont="1" applyFill="1" applyBorder="1" applyAlignment="1" applyProtection="1">
      <alignment vertical="top" wrapText="1"/>
      <protection hidden="1"/>
    </xf>
    <xf numFmtId="0" fontId="3" fillId="7" borderId="1" xfId="0" applyFont="1" applyFill="1" applyBorder="1" applyAlignment="1" applyProtection="1">
      <alignment vertical="top" wrapText="1"/>
      <protection hidden="1"/>
    </xf>
    <xf numFmtId="0" fontId="3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7" borderId="1" xfId="2" applyNumberFormat="1" applyFont="1" applyFill="1" applyBorder="1" applyAlignment="1" applyProtection="1">
      <alignment horizontal="left" vertical="top" wrapText="1"/>
      <protection hidden="1"/>
    </xf>
    <xf numFmtId="165" fontId="9" fillId="0" borderId="1" xfId="1" applyNumberFormat="1" applyFont="1" applyFill="1" applyBorder="1" applyAlignment="1" applyProtection="1">
      <alignment horizontal="left" vertical="top" wrapText="1"/>
    </xf>
    <xf numFmtId="0" fontId="9" fillId="0" borderId="0" xfId="0" applyFont="1" applyBorder="1" applyAlignment="1">
      <alignment horizontal="center"/>
    </xf>
    <xf numFmtId="165" fontId="8" fillId="4" borderId="6" xfId="1" applyNumberFormat="1" applyFont="1" applyFill="1" applyBorder="1" applyAlignment="1" applyProtection="1">
      <alignment horizontal="left" vertical="center" wrapText="1"/>
    </xf>
    <xf numFmtId="165" fontId="9" fillId="2" borderId="6" xfId="1" applyNumberFormat="1" applyFont="1" applyFill="1" applyBorder="1" applyAlignment="1" applyProtection="1">
      <alignment horizontal="left" vertical="center" wrapText="1"/>
    </xf>
    <xf numFmtId="0" fontId="9" fillId="0" borderId="0" xfId="0" applyFont="1" applyAlignment="1"/>
    <xf numFmtId="165" fontId="8" fillId="3" borderId="7" xfId="1" applyNumberFormat="1" applyFont="1" applyFill="1" applyBorder="1" applyAlignment="1" applyProtection="1">
      <alignment horizontal="left" vertical="center" wrapText="1"/>
    </xf>
    <xf numFmtId="0" fontId="9" fillId="2" borderId="0" xfId="3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9" fontId="8" fillId="4" borderId="6" xfId="1" applyNumberFormat="1" applyFont="1" applyFill="1" applyBorder="1" applyAlignment="1" applyProtection="1">
      <alignment horizontal="left" vertical="center" wrapText="1"/>
    </xf>
    <xf numFmtId="166" fontId="9" fillId="2" borderId="6" xfId="1" applyNumberFormat="1" applyFont="1" applyFill="1" applyBorder="1" applyAlignment="1" applyProtection="1">
      <alignment horizontal="left" vertical="center"/>
    </xf>
    <xf numFmtId="166" fontId="9" fillId="0" borderId="6" xfId="1" applyNumberFormat="1" applyFont="1" applyFill="1" applyBorder="1" applyAlignment="1" applyProtection="1">
      <alignment horizontal="left" vertical="center"/>
    </xf>
    <xf numFmtId="165" fontId="9" fillId="2" borderId="6" xfId="1" applyNumberFormat="1" applyFont="1" applyFill="1" applyBorder="1" applyAlignment="1" applyProtection="1">
      <alignment horizontal="left" vertical="top"/>
    </xf>
    <xf numFmtId="9" fontId="9" fillId="2" borderId="6" xfId="1" applyNumberFormat="1" applyFont="1" applyFill="1" applyBorder="1" applyAlignment="1" applyProtection="1">
      <alignment horizontal="left" vertical="top"/>
    </xf>
    <xf numFmtId="0" fontId="9" fillId="2" borderId="6" xfId="3" applyFont="1" applyFill="1" applyBorder="1" applyAlignment="1">
      <alignment horizontal="left" vertical="center" wrapText="1"/>
    </xf>
    <xf numFmtId="164" fontId="8" fillId="4" borderId="6" xfId="1" applyFont="1" applyFill="1" applyBorder="1" applyAlignment="1" applyProtection="1">
      <alignment horizontal="left" vertical="top" wrapText="1"/>
    </xf>
    <xf numFmtId="167" fontId="8" fillId="4" borderId="6" xfId="1" applyNumberFormat="1" applyFont="1" applyFill="1" applyBorder="1" applyAlignment="1" applyProtection="1">
      <alignment horizontal="left" vertical="top"/>
    </xf>
    <xf numFmtId="165" fontId="9" fillId="0" borderId="5" xfId="1" applyNumberFormat="1" applyFont="1" applyFill="1" applyBorder="1" applyAlignment="1" applyProtection="1">
      <alignment horizontal="left" vertical="top" wrapText="1"/>
    </xf>
    <xf numFmtId="167" fontId="8" fillId="4" borderId="5" xfId="1" applyNumberFormat="1" applyFont="1" applyFill="1" applyBorder="1" applyAlignment="1" applyProtection="1">
      <alignment horizontal="left" vertical="top"/>
    </xf>
    <xf numFmtId="165" fontId="9" fillId="2" borderId="1" xfId="1" applyNumberFormat="1" applyFont="1" applyFill="1" applyBorder="1" applyAlignment="1" applyProtection="1">
      <alignment horizontal="left" vertical="top"/>
    </xf>
    <xf numFmtId="10" fontId="9" fillId="0" borderId="1" xfId="1" applyNumberFormat="1" applyFont="1" applyFill="1" applyBorder="1" applyAlignment="1" applyProtection="1">
      <alignment horizontal="left" vertical="top"/>
    </xf>
    <xf numFmtId="165" fontId="9" fillId="4" borderId="1" xfId="1" applyNumberFormat="1" applyFont="1" applyFill="1" applyBorder="1" applyAlignment="1" applyProtection="1">
      <alignment horizontal="left" vertical="top"/>
    </xf>
    <xf numFmtId="165" fontId="9" fillId="0" borderId="1" xfId="1" applyNumberFormat="1" applyFont="1" applyFill="1" applyBorder="1" applyAlignment="1" applyProtection="1">
      <alignment horizontal="left" vertical="top"/>
    </xf>
    <xf numFmtId="2" fontId="9" fillId="4" borderId="1" xfId="6" applyNumberFormat="1" applyFont="1" applyFill="1" applyBorder="1" applyAlignment="1" applyProtection="1">
      <alignment horizontal="left" vertical="top"/>
    </xf>
    <xf numFmtId="164" fontId="9" fillId="4" borderId="1" xfId="6" applyNumberFormat="1" applyFont="1" applyFill="1" applyBorder="1" applyAlignment="1" applyProtection="1">
      <alignment horizontal="left" vertical="top"/>
    </xf>
    <xf numFmtId="10" fontId="9" fillId="4" borderId="1" xfId="1" applyNumberFormat="1" applyFont="1" applyFill="1" applyBorder="1" applyAlignment="1" applyProtection="1">
      <alignment horizontal="left" vertical="top"/>
    </xf>
    <xf numFmtId="164" fontId="9" fillId="0" borderId="1" xfId="1" applyNumberFormat="1" applyFont="1" applyFill="1" applyBorder="1" applyAlignment="1" applyProtection="1">
      <alignment horizontal="left" vertical="top"/>
    </xf>
    <xf numFmtId="165" fontId="9" fillId="4" borderId="1" xfId="6" applyNumberFormat="1" applyFont="1" applyFill="1" applyBorder="1" applyAlignment="1" applyProtection="1">
      <alignment horizontal="left" vertical="top"/>
    </xf>
    <xf numFmtId="10" fontId="9" fillId="4" borderId="1" xfId="6" applyNumberFormat="1" applyFont="1" applyFill="1" applyBorder="1" applyAlignment="1" applyProtection="1">
      <alignment horizontal="left" vertical="top"/>
    </xf>
    <xf numFmtId="164" fontId="9" fillId="0" borderId="1" xfId="1" applyNumberFormat="1" applyFont="1" applyFill="1" applyBorder="1" applyAlignment="1" applyProtection="1">
      <alignment horizontal="left" vertical="top" wrapText="1"/>
    </xf>
    <xf numFmtId="2" fontId="9" fillId="0" borderId="1" xfId="6" applyNumberFormat="1" applyFont="1" applyFill="1" applyBorder="1" applyAlignment="1" applyProtection="1">
      <alignment horizontal="left" vertical="top"/>
    </xf>
    <xf numFmtId="164" fontId="9" fillId="0" borderId="1" xfId="6" applyNumberFormat="1" applyFont="1" applyFill="1" applyBorder="1" applyAlignment="1" applyProtection="1">
      <alignment horizontal="left" vertical="top"/>
    </xf>
    <xf numFmtId="10" fontId="9" fillId="5" borderId="1" xfId="5" applyNumberFormat="1" applyFont="1" applyFill="1" applyBorder="1" applyAlignment="1" applyProtection="1">
      <alignment horizontal="left" vertical="top"/>
    </xf>
    <xf numFmtId="0" fontId="11" fillId="2" borderId="0" xfId="3" applyFont="1" applyFill="1" applyBorder="1" applyAlignment="1">
      <alignment horizontal="left" vertical="top" wrapText="1"/>
    </xf>
    <xf numFmtId="166" fontId="11" fillId="2" borderId="6" xfId="1" applyNumberFormat="1" applyFont="1" applyFill="1" applyBorder="1" applyAlignment="1" applyProtection="1">
      <alignment horizontal="left" vertical="center"/>
    </xf>
    <xf numFmtId="165" fontId="11" fillId="2" borderId="6" xfId="1" applyNumberFormat="1" applyFont="1" applyFill="1" applyBorder="1" applyAlignment="1" applyProtection="1">
      <alignment horizontal="left" vertical="top"/>
    </xf>
    <xf numFmtId="0" fontId="9" fillId="0" borderId="5" xfId="0" applyFont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2" fontId="10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2" fontId="9" fillId="2" borderId="6" xfId="0" applyNumberFormat="1" applyFont="1" applyFill="1" applyBorder="1" applyAlignment="1">
      <alignment horizontal="center"/>
    </xf>
    <xf numFmtId="1" fontId="9" fillId="2" borderId="6" xfId="0" applyNumberFormat="1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1" fontId="10" fillId="0" borderId="12" xfId="0" applyNumberFormat="1" applyFont="1" applyBorder="1" applyAlignment="1">
      <alignment horizontal="center"/>
    </xf>
    <xf numFmtId="1" fontId="9" fillId="2" borderId="11" xfId="0" applyNumberFormat="1" applyFont="1" applyFill="1" applyBorder="1" applyAlignment="1">
      <alignment horizontal="center"/>
    </xf>
    <xf numFmtId="165" fontId="8" fillId="3" borderId="7" xfId="1" applyNumberFormat="1" applyFont="1" applyFill="1" applyBorder="1" applyAlignment="1" applyProtection="1">
      <alignment horizontal="left" vertical="center" wrapText="1"/>
    </xf>
    <xf numFmtId="0" fontId="9" fillId="2" borderId="6" xfId="3" applyFont="1" applyFill="1" applyBorder="1" applyAlignment="1">
      <alignment horizontal="left" vertical="top" wrapText="1"/>
    </xf>
    <xf numFmtId="0" fontId="11" fillId="2" borderId="6" xfId="3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center"/>
    </xf>
    <xf numFmtId="10" fontId="11" fillId="0" borderId="1" xfId="1" applyNumberFormat="1" applyFont="1" applyFill="1" applyBorder="1" applyAlignment="1" applyProtection="1">
      <alignment horizontal="left" vertical="top"/>
    </xf>
    <xf numFmtId="0" fontId="9" fillId="0" borderId="1" xfId="0" applyNumberFormat="1" applyFont="1" applyFill="1" applyBorder="1" applyAlignment="1">
      <alignment horizontal="left"/>
    </xf>
    <xf numFmtId="0" fontId="9" fillId="0" borderId="1" xfId="4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/>
    </xf>
    <xf numFmtId="165" fontId="8" fillId="3" borderId="7" xfId="1" applyNumberFormat="1" applyFont="1" applyFill="1" applyBorder="1" applyAlignment="1" applyProtection="1">
      <alignment horizontal="left" vertical="center" wrapText="1"/>
    </xf>
    <xf numFmtId="0" fontId="9" fillId="4" borderId="6" xfId="0" applyNumberFormat="1" applyFont="1" applyFill="1" applyBorder="1" applyAlignment="1">
      <alignment horizontal="left"/>
    </xf>
    <xf numFmtId="0" fontId="9" fillId="0" borderId="8" xfId="0" applyNumberFormat="1" applyFont="1" applyFill="1" applyBorder="1" applyAlignment="1">
      <alignment horizontal="left"/>
    </xf>
    <xf numFmtId="0" fontId="9" fillId="0" borderId="9" xfId="0" applyNumberFormat="1" applyFont="1" applyFill="1" applyBorder="1" applyAlignment="1">
      <alignment horizontal="left"/>
    </xf>
    <xf numFmtId="0" fontId="9" fillId="0" borderId="10" xfId="0" applyNumberFormat="1" applyFont="1" applyFill="1" applyBorder="1" applyAlignment="1">
      <alignment horizontal="left"/>
    </xf>
    <xf numFmtId="0" fontId="9" fillId="0" borderId="2" xfId="0" applyNumberFormat="1" applyFont="1" applyFill="1" applyBorder="1" applyAlignment="1">
      <alignment horizontal="left"/>
    </xf>
    <xf numFmtId="0" fontId="9" fillId="0" borderId="3" xfId="0" applyNumberFormat="1" applyFont="1" applyFill="1" applyBorder="1" applyAlignment="1">
      <alignment horizontal="left"/>
    </xf>
    <xf numFmtId="0" fontId="9" fillId="0" borderId="4" xfId="0" applyNumberFormat="1" applyFont="1" applyFill="1" applyBorder="1" applyAlignment="1">
      <alignment horizontal="left"/>
    </xf>
    <xf numFmtId="165" fontId="8" fillId="0" borderId="2" xfId="1" applyNumberFormat="1" applyFont="1" applyFill="1" applyBorder="1" applyAlignment="1" applyProtection="1">
      <alignment horizontal="left" vertical="center"/>
    </xf>
    <xf numFmtId="165" fontId="8" fillId="0" borderId="3" xfId="1" applyNumberFormat="1" applyFont="1" applyFill="1" applyBorder="1" applyAlignment="1" applyProtection="1">
      <alignment horizontal="left" vertical="center"/>
    </xf>
    <xf numFmtId="165" fontId="8" fillId="0" borderId="4" xfId="1" applyNumberFormat="1" applyFont="1" applyFill="1" applyBorder="1" applyAlignment="1" applyProtection="1">
      <alignment horizontal="left" vertical="center"/>
    </xf>
    <xf numFmtId="168" fontId="8" fillId="3" borderId="1" xfId="1" applyNumberFormat="1" applyFont="1" applyFill="1" applyBorder="1" applyAlignment="1" applyProtection="1">
      <alignment horizontal="left" vertical="center" wrapText="1"/>
    </xf>
    <xf numFmtId="165" fontId="8" fillId="0" borderId="1" xfId="1" applyNumberFormat="1" applyFont="1" applyFill="1" applyBorder="1" applyAlignment="1" applyProtection="1">
      <alignment horizontal="left" vertical="top"/>
    </xf>
    <xf numFmtId="0" fontId="3" fillId="6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L44"/>
  <sheetViews>
    <sheetView tabSelected="1" topLeftCell="A4" zoomScale="130" zoomScaleNormal="130" workbookViewId="0">
      <selection activeCell="F24" sqref="F24"/>
    </sheetView>
  </sheetViews>
  <sheetFormatPr defaultColWidth="31.28515625" defaultRowHeight="12"/>
  <cols>
    <col min="1" max="1" width="40.140625" style="26" customWidth="1"/>
    <col min="2" max="2" width="16.140625" style="26" bestFit="1" customWidth="1"/>
    <col min="3" max="3" width="15.5703125" style="26" bestFit="1" customWidth="1"/>
    <col min="4" max="4" width="16.140625" style="26" bestFit="1" customWidth="1"/>
    <col min="5" max="5" width="14.140625" style="26" bestFit="1" customWidth="1"/>
    <col min="6" max="6" width="13.5703125" style="26" bestFit="1" customWidth="1"/>
    <col min="7" max="7" width="21.42578125" style="26" customWidth="1"/>
    <col min="8" max="8" width="11.85546875" style="26" customWidth="1"/>
    <col min="9" max="9" width="14.5703125" style="26" customWidth="1"/>
    <col min="10" max="11" width="13.140625" style="26" customWidth="1"/>
    <col min="12" max="12" width="13.7109375" style="26" customWidth="1"/>
    <col min="13" max="13" width="14.140625" style="26" customWidth="1"/>
    <col min="14" max="14" width="11.85546875" style="26" customWidth="1"/>
    <col min="15" max="15" width="12" style="26" customWidth="1"/>
    <col min="16" max="16" width="11" style="26" customWidth="1"/>
    <col min="17" max="17" width="11.5703125" style="26" customWidth="1"/>
    <col min="18" max="18" width="12" style="26" customWidth="1"/>
    <col min="19" max="236" width="31.28515625" style="26"/>
    <col min="237" max="244" width="31.28515625" style="27"/>
    <col min="245" max="246" width="31.28515625" style="28"/>
    <col min="247" max="16384" width="31.28515625" style="29"/>
  </cols>
  <sheetData>
    <row r="1" spans="1:8" ht="15" customHeight="1">
      <c r="A1" s="70" t="s">
        <v>68</v>
      </c>
      <c r="B1" s="78" t="s">
        <v>0</v>
      </c>
      <c r="C1" s="78"/>
      <c r="D1" s="25" t="s">
        <v>1</v>
      </c>
      <c r="E1" s="25">
        <v>7720208401</v>
      </c>
      <c r="F1" s="25" t="s">
        <v>2</v>
      </c>
    </row>
    <row r="2" spans="1:8">
      <c r="A2" s="22" t="s">
        <v>68</v>
      </c>
      <c r="B2" s="22" t="s">
        <v>69</v>
      </c>
      <c r="C2" s="22" t="s">
        <v>70</v>
      </c>
      <c r="D2" s="22" t="s">
        <v>39</v>
      </c>
      <c r="E2" s="30" t="s">
        <v>3</v>
      </c>
      <c r="F2" s="22" t="s">
        <v>40</v>
      </c>
    </row>
    <row r="3" spans="1:8">
      <c r="A3" s="23" t="s">
        <v>62</v>
      </c>
      <c r="B3" s="31">
        <v>6118773</v>
      </c>
      <c r="C3" s="32">
        <v>7197943</v>
      </c>
      <c r="D3" s="33">
        <f t="shared" ref="D3:D6" si="0">AVERAGE(B3:C3)</f>
        <v>6658358</v>
      </c>
      <c r="E3" s="34">
        <v>1</v>
      </c>
      <c r="F3" s="33">
        <f t="shared" ref="F3:F6" si="1">E3*D3</f>
        <v>6658358</v>
      </c>
    </row>
    <row r="4" spans="1:8">
      <c r="A4" s="23" t="s">
        <v>63</v>
      </c>
      <c r="B4" s="35">
        <v>2664154</v>
      </c>
      <c r="C4" s="31">
        <v>2938090</v>
      </c>
      <c r="D4" s="33">
        <f t="shared" si="0"/>
        <v>2801122</v>
      </c>
      <c r="E4" s="34">
        <v>1</v>
      </c>
      <c r="F4" s="33">
        <f t="shared" si="1"/>
        <v>2801122</v>
      </c>
    </row>
    <row r="5" spans="1:8" ht="13.5" customHeight="1">
      <c r="A5" s="23" t="s">
        <v>64</v>
      </c>
      <c r="B5" s="72">
        <f>5659013</f>
        <v>5659013</v>
      </c>
      <c r="C5" s="55">
        <f>9846203+855913</f>
        <v>10702116</v>
      </c>
      <c r="D5" s="56">
        <f t="shared" ref="D5" si="2">AVERAGE(B5:C5)</f>
        <v>8180564.5</v>
      </c>
      <c r="E5" s="34">
        <v>1</v>
      </c>
      <c r="F5" s="33">
        <f t="shared" ref="F5" si="3">E5*D5</f>
        <v>8180564.5</v>
      </c>
      <c r="G5" s="26">
        <v>24793026</v>
      </c>
      <c r="H5" s="26">
        <v>27620912</v>
      </c>
    </row>
    <row r="6" spans="1:8">
      <c r="A6" s="23" t="s">
        <v>41</v>
      </c>
      <c r="B6" s="31">
        <v>0</v>
      </c>
      <c r="C6" s="31">
        <v>-435848</v>
      </c>
      <c r="D6" s="33">
        <f t="shared" si="0"/>
        <v>-217924</v>
      </c>
      <c r="E6" s="34">
        <v>1</v>
      </c>
      <c r="F6" s="33">
        <f t="shared" si="1"/>
        <v>-217924</v>
      </c>
    </row>
    <row r="7" spans="1:8">
      <c r="A7" s="22" t="s">
        <v>73</v>
      </c>
      <c r="B7" s="22" t="s">
        <v>69</v>
      </c>
      <c r="C7" s="22" t="s">
        <v>70</v>
      </c>
      <c r="D7" s="22" t="s">
        <v>39</v>
      </c>
      <c r="E7" s="30" t="s">
        <v>3</v>
      </c>
      <c r="F7" s="22" t="s">
        <v>40</v>
      </c>
    </row>
    <row r="8" spans="1:8">
      <c r="A8" s="23" t="s">
        <v>78</v>
      </c>
      <c r="B8" s="31">
        <v>1100000</v>
      </c>
      <c r="C8" s="32">
        <v>900000</v>
      </c>
      <c r="D8" s="33">
        <f t="shared" ref="D8:D10" si="4">AVERAGE(B8:C8)</f>
        <v>1000000</v>
      </c>
      <c r="E8" s="34">
        <v>1</v>
      </c>
      <c r="F8" s="33">
        <f t="shared" ref="F8:F10" si="5">E8*D8</f>
        <v>1000000</v>
      </c>
    </row>
    <row r="9" spans="1:8">
      <c r="A9" s="23" t="s">
        <v>61</v>
      </c>
      <c r="B9" s="31">
        <f>5100+79708</f>
        <v>84808</v>
      </c>
      <c r="C9" s="32">
        <f>3106+103</f>
        <v>3209</v>
      </c>
      <c r="D9" s="33">
        <f t="shared" si="4"/>
        <v>44008.5</v>
      </c>
      <c r="E9" s="34">
        <v>0.5</v>
      </c>
      <c r="F9" s="33">
        <f t="shared" si="5"/>
        <v>22004.25</v>
      </c>
      <c r="G9" s="26" t="s">
        <v>80</v>
      </c>
    </row>
    <row r="10" spans="1:8">
      <c r="A10" s="23" t="s">
        <v>41</v>
      </c>
      <c r="B10" s="31">
        <v>-144309</v>
      </c>
      <c r="C10" s="31">
        <v>-68790</v>
      </c>
      <c r="D10" s="33">
        <f t="shared" si="4"/>
        <v>-106549.5</v>
      </c>
      <c r="E10" s="34">
        <v>1</v>
      </c>
      <c r="F10" s="33">
        <f t="shared" si="5"/>
        <v>-106549.5</v>
      </c>
    </row>
    <row r="11" spans="1:8">
      <c r="A11" s="22" t="s">
        <v>74</v>
      </c>
      <c r="B11" s="22" t="s">
        <v>69</v>
      </c>
      <c r="C11" s="22" t="s">
        <v>70</v>
      </c>
      <c r="D11" s="22" t="s">
        <v>39</v>
      </c>
      <c r="E11" s="30" t="s">
        <v>3</v>
      </c>
      <c r="F11" s="22" t="s">
        <v>40</v>
      </c>
    </row>
    <row r="12" spans="1:8" ht="14.25" customHeight="1">
      <c r="A12" s="23" t="s">
        <v>78</v>
      </c>
      <c r="B12" s="31">
        <v>1100000</v>
      </c>
      <c r="C12" s="32">
        <v>900000</v>
      </c>
      <c r="D12" s="33">
        <f t="shared" ref="D12:D14" si="6">AVERAGE(B12:C12)</f>
        <v>1000000</v>
      </c>
      <c r="E12" s="34">
        <v>1</v>
      </c>
      <c r="F12" s="33">
        <f t="shared" ref="F12:F14" si="7">E12*D12</f>
        <v>1000000</v>
      </c>
    </row>
    <row r="13" spans="1:8" ht="12" customHeight="1">
      <c r="A13" s="23" t="s">
        <v>61</v>
      </c>
      <c r="B13" s="31">
        <f>11025+3698+177675</f>
        <v>192398</v>
      </c>
      <c r="C13" s="32">
        <f>3636+170+113898</f>
        <v>117704</v>
      </c>
      <c r="D13" s="33">
        <f t="shared" si="6"/>
        <v>155051</v>
      </c>
      <c r="E13" s="34">
        <v>0.5</v>
      </c>
      <c r="F13" s="33">
        <f t="shared" si="7"/>
        <v>77525.5</v>
      </c>
      <c r="G13" s="26" t="s">
        <v>79</v>
      </c>
      <c r="H13" s="26">
        <v>113898</v>
      </c>
    </row>
    <row r="14" spans="1:8">
      <c r="A14" s="23" t="s">
        <v>41</v>
      </c>
      <c r="B14" s="31">
        <v>-164966</v>
      </c>
      <c r="C14" s="31">
        <v>-84268</v>
      </c>
      <c r="D14" s="33">
        <f t="shared" si="6"/>
        <v>-124617</v>
      </c>
      <c r="E14" s="34">
        <v>1</v>
      </c>
      <c r="F14" s="33">
        <f t="shared" si="7"/>
        <v>-124617</v>
      </c>
    </row>
    <row r="15" spans="1:8">
      <c r="A15" s="22" t="s">
        <v>72</v>
      </c>
      <c r="B15" s="22" t="s">
        <v>69</v>
      </c>
      <c r="C15" s="22" t="s">
        <v>70</v>
      </c>
      <c r="D15" s="22" t="s">
        <v>39</v>
      </c>
      <c r="E15" s="30" t="s">
        <v>3</v>
      </c>
      <c r="F15" s="22" t="s">
        <v>40</v>
      </c>
    </row>
    <row r="16" spans="1:8" ht="14.25" customHeight="1">
      <c r="A16" s="23" t="s">
        <v>81</v>
      </c>
      <c r="B16" s="31">
        <f>111289+241732</f>
        <v>353021</v>
      </c>
      <c r="C16" s="32">
        <f>479+257071</f>
        <v>257550</v>
      </c>
      <c r="D16" s="33">
        <f t="shared" ref="D16:D17" si="8">AVERAGE(B16:C16)</f>
        <v>305285.5</v>
      </c>
      <c r="E16" s="34">
        <v>0</v>
      </c>
      <c r="F16" s="33">
        <f t="shared" ref="F16:F17" si="9">E16*D16</f>
        <v>0</v>
      </c>
      <c r="G16" s="54" t="s">
        <v>82</v>
      </c>
    </row>
    <row r="17" spans="1:7">
      <c r="A17" s="23" t="s">
        <v>41</v>
      </c>
      <c r="B17" s="31">
        <v>-9275</v>
      </c>
      <c r="C17" s="31">
        <v>-313</v>
      </c>
      <c r="D17" s="33">
        <f t="shared" si="8"/>
        <v>-4794</v>
      </c>
      <c r="E17" s="34">
        <v>1</v>
      </c>
      <c r="F17" s="33">
        <f t="shared" si="9"/>
        <v>-4794</v>
      </c>
    </row>
    <row r="18" spans="1:7">
      <c r="A18" s="22" t="s">
        <v>71</v>
      </c>
      <c r="B18" s="22" t="s">
        <v>69</v>
      </c>
      <c r="C18" s="22" t="s">
        <v>70</v>
      </c>
      <c r="D18" s="22" t="s">
        <v>39</v>
      </c>
      <c r="E18" s="30" t="s">
        <v>3</v>
      </c>
      <c r="F18" s="22" t="s">
        <v>40</v>
      </c>
    </row>
    <row r="19" spans="1:7">
      <c r="A19" s="23" t="s">
        <v>81</v>
      </c>
      <c r="B19" s="31">
        <f>140266+138460+502</f>
        <v>279228</v>
      </c>
      <c r="C19" s="32">
        <f>2944+134729</f>
        <v>137673</v>
      </c>
      <c r="D19" s="33">
        <f t="shared" ref="D19:D20" si="10">AVERAGE(B19:C19)</f>
        <v>208450.5</v>
      </c>
      <c r="E19" s="34">
        <v>0</v>
      </c>
      <c r="F19" s="33">
        <f t="shared" ref="F19:F20" si="11">E19*D19</f>
        <v>0</v>
      </c>
      <c r="G19" s="54" t="s">
        <v>82</v>
      </c>
    </row>
    <row r="20" spans="1:7">
      <c r="A20" s="23" t="s">
        <v>41</v>
      </c>
      <c r="B20" s="31">
        <v>0</v>
      </c>
      <c r="C20" s="31">
        <v>0</v>
      </c>
      <c r="D20" s="33">
        <f t="shared" si="10"/>
        <v>0</v>
      </c>
      <c r="E20" s="34">
        <v>1</v>
      </c>
      <c r="F20" s="33">
        <f t="shared" si="11"/>
        <v>0</v>
      </c>
    </row>
    <row r="21" spans="1:7" ht="15.4" customHeight="1">
      <c r="A21" s="36" t="s">
        <v>42</v>
      </c>
      <c r="B21" s="79"/>
      <c r="C21" s="79"/>
      <c r="D21" s="79"/>
      <c r="E21" s="79"/>
      <c r="F21" s="37">
        <f>+SUM(F3:F20)</f>
        <v>19285689.75</v>
      </c>
    </row>
    <row r="22" spans="1:7" ht="16.350000000000001" customHeight="1">
      <c r="A22" s="38" t="s">
        <v>43</v>
      </c>
      <c r="B22" s="80"/>
      <c r="C22" s="81"/>
      <c r="D22" s="81"/>
      <c r="E22" s="82"/>
      <c r="F22" s="39">
        <f>F21/12</f>
        <v>1607140.8125</v>
      </c>
    </row>
    <row r="23" spans="1:7">
      <c r="A23" s="20" t="s">
        <v>44</v>
      </c>
      <c r="B23" s="83"/>
      <c r="C23" s="84"/>
      <c r="D23" s="84"/>
      <c r="E23" s="85"/>
      <c r="F23" s="40">
        <f>RTR!K10</f>
        <v>908408</v>
      </c>
    </row>
    <row r="24" spans="1:7" ht="16.350000000000001" customHeight="1">
      <c r="A24" s="20" t="s">
        <v>91</v>
      </c>
      <c r="B24" s="86"/>
      <c r="C24" s="87"/>
      <c r="D24" s="87"/>
      <c r="E24" s="88"/>
      <c r="F24" s="74">
        <v>1</v>
      </c>
    </row>
    <row r="25" spans="1:7" ht="16.350000000000001" customHeight="1">
      <c r="A25" s="20" t="s">
        <v>45</v>
      </c>
      <c r="B25" s="75"/>
      <c r="C25" s="75"/>
      <c r="D25" s="75"/>
      <c r="E25" s="75"/>
      <c r="F25" s="42">
        <f>(F22*F24)-F23</f>
        <v>698732.8125</v>
      </c>
    </row>
    <row r="26" spans="1:7" ht="13.5" customHeight="1">
      <c r="A26" s="20" t="s">
        <v>46</v>
      </c>
      <c r="B26" s="75"/>
      <c r="C26" s="75"/>
      <c r="D26" s="75"/>
      <c r="E26" s="75"/>
      <c r="F26" s="43">
        <v>180</v>
      </c>
    </row>
    <row r="27" spans="1:7" ht="12.75" customHeight="1">
      <c r="A27" s="20" t="s">
        <v>47</v>
      </c>
      <c r="B27" s="75"/>
      <c r="C27" s="75"/>
      <c r="D27" s="75"/>
      <c r="E27" s="75"/>
      <c r="F27" s="41">
        <v>0.1</v>
      </c>
    </row>
    <row r="28" spans="1:7">
      <c r="A28" s="20" t="s">
        <v>48</v>
      </c>
      <c r="B28" s="75"/>
      <c r="C28" s="75"/>
      <c r="D28" s="75"/>
      <c r="E28" s="75"/>
      <c r="F28" s="44">
        <f>PMT(F27/12,F26,-100000)</f>
        <v>1074.6051177081183</v>
      </c>
    </row>
    <row r="29" spans="1:7">
      <c r="A29" s="20" t="s">
        <v>49</v>
      </c>
      <c r="B29" s="75"/>
      <c r="C29" s="75"/>
      <c r="D29" s="75"/>
      <c r="E29" s="75"/>
      <c r="F29" s="45">
        <f>F25/F28</f>
        <v>650.22285952837626</v>
      </c>
    </row>
    <row r="30" spans="1:7" ht="15.4" customHeight="1">
      <c r="A30" s="89" t="s">
        <v>50</v>
      </c>
      <c r="B30" s="89"/>
      <c r="C30" s="89"/>
      <c r="D30" s="89"/>
      <c r="E30" s="89"/>
      <c r="F30" s="89"/>
    </row>
    <row r="31" spans="1:7">
      <c r="A31" s="20" t="s">
        <v>46</v>
      </c>
      <c r="B31" s="75"/>
      <c r="C31" s="75"/>
      <c r="D31" s="75"/>
      <c r="E31" s="75"/>
      <c r="F31" s="42">
        <v>180</v>
      </c>
    </row>
    <row r="32" spans="1:7">
      <c r="A32" s="20" t="s">
        <v>47</v>
      </c>
      <c r="B32" s="75"/>
      <c r="C32" s="75"/>
      <c r="D32" s="75"/>
      <c r="E32" s="75"/>
      <c r="F32" s="46">
        <v>0.1</v>
      </c>
    </row>
    <row r="33" spans="1:6">
      <c r="A33" s="20" t="s">
        <v>48</v>
      </c>
      <c r="B33" s="75"/>
      <c r="C33" s="75"/>
      <c r="D33" s="75"/>
      <c r="E33" s="75"/>
      <c r="F33" s="45">
        <f>PMT(F32/12,F31,-100000)</f>
        <v>1074.6051177081183</v>
      </c>
    </row>
    <row r="34" spans="1:6">
      <c r="A34" s="20" t="s">
        <v>51</v>
      </c>
      <c r="B34" s="90">
        <f>B24</f>
        <v>0</v>
      </c>
      <c r="C34" s="90"/>
      <c r="D34" s="90"/>
      <c r="E34" s="90"/>
      <c r="F34" s="47">
        <v>0</v>
      </c>
    </row>
    <row r="35" spans="1:6">
      <c r="A35" s="20" t="s">
        <v>52</v>
      </c>
      <c r="B35" s="75"/>
      <c r="C35" s="75"/>
      <c r="D35" s="75"/>
      <c r="E35" s="75"/>
      <c r="F35" s="48">
        <f>F34*F33</f>
        <v>0</v>
      </c>
    </row>
    <row r="36" spans="1:6">
      <c r="A36" s="20" t="s">
        <v>53</v>
      </c>
      <c r="B36" s="75"/>
      <c r="C36" s="75"/>
      <c r="D36" s="75"/>
      <c r="E36" s="75"/>
      <c r="F36" s="49">
        <f>(F35+F23)/F22</f>
        <v>0.56523236354561812</v>
      </c>
    </row>
    <row r="37" spans="1:6">
      <c r="A37" s="50" t="s">
        <v>54</v>
      </c>
      <c r="B37" s="77" t="s">
        <v>4</v>
      </c>
      <c r="C37" s="77"/>
      <c r="D37" s="77"/>
      <c r="E37" s="77"/>
      <c r="F37" s="51">
        <v>0</v>
      </c>
    </row>
    <row r="38" spans="1:6">
      <c r="A38" s="50" t="s">
        <v>55</v>
      </c>
      <c r="B38" s="75"/>
      <c r="C38" s="75"/>
      <c r="D38" s="75"/>
      <c r="E38" s="75"/>
      <c r="F38" s="52"/>
    </row>
    <row r="39" spans="1:6">
      <c r="A39" s="50" t="s">
        <v>56</v>
      </c>
      <c r="B39" s="75"/>
      <c r="C39" s="75"/>
      <c r="D39" s="75"/>
      <c r="E39" s="75"/>
      <c r="F39" s="53" t="e">
        <f>F34/F37</f>
        <v>#DIV/0!</v>
      </c>
    </row>
    <row r="40" spans="1:6">
      <c r="A40" s="20" t="s">
        <v>57</v>
      </c>
      <c r="B40" s="75"/>
      <c r="C40" s="75"/>
      <c r="D40" s="75"/>
      <c r="E40" s="75"/>
      <c r="F40" s="53" t="e">
        <f>(F34+F38)/F37</f>
        <v>#DIV/0!</v>
      </c>
    </row>
    <row r="41" spans="1:6">
      <c r="A41" s="20" t="s">
        <v>58</v>
      </c>
      <c r="B41" s="75"/>
      <c r="C41" s="75"/>
      <c r="D41" s="75"/>
      <c r="E41" s="75"/>
      <c r="F41" s="53" t="e">
        <f>F40+F36</f>
        <v>#DIV/0!</v>
      </c>
    </row>
    <row r="42" spans="1:6" ht="15.4" customHeight="1">
      <c r="A42" s="76"/>
      <c r="B42" s="76"/>
      <c r="C42" s="76"/>
      <c r="D42" s="76"/>
      <c r="E42" s="76"/>
      <c r="F42" s="76"/>
    </row>
    <row r="44" spans="1:6">
      <c r="A44" s="71">
        <v>311534362</v>
      </c>
      <c r="B44" s="71" t="s">
        <v>75</v>
      </c>
    </row>
  </sheetData>
  <sheetProtection selectLockedCells="1" selectUnlockedCells="1"/>
  <mergeCells count="23">
    <mergeCell ref="A30:F30"/>
    <mergeCell ref="B31:E31"/>
    <mergeCell ref="B32:E32"/>
    <mergeCell ref="B33:E33"/>
    <mergeCell ref="B34:E34"/>
    <mergeCell ref="B25:E25"/>
    <mergeCell ref="B26:E26"/>
    <mergeCell ref="B27:E27"/>
    <mergeCell ref="B28:E28"/>
    <mergeCell ref="B29:E29"/>
    <mergeCell ref="B1:C1"/>
    <mergeCell ref="B21:E21"/>
    <mergeCell ref="B22:E22"/>
    <mergeCell ref="B23:E23"/>
    <mergeCell ref="B24:E24"/>
    <mergeCell ref="B40:E40"/>
    <mergeCell ref="A42:F42"/>
    <mergeCell ref="B35:E35"/>
    <mergeCell ref="B36:E36"/>
    <mergeCell ref="B37:E37"/>
    <mergeCell ref="B38:E38"/>
    <mergeCell ref="B39:E39"/>
    <mergeCell ref="B41:E4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P10"/>
  <sheetViews>
    <sheetView topLeftCell="B1" zoomScale="136" zoomScaleNormal="136" workbookViewId="0">
      <selection activeCell="L2" sqref="L2:L3"/>
    </sheetView>
  </sheetViews>
  <sheetFormatPr defaultColWidth="22.140625" defaultRowHeight="12"/>
  <cols>
    <col min="1" max="1" width="5.7109375" style="21" customWidth="1"/>
    <col min="2" max="2" width="17" style="21" bestFit="1" customWidth="1"/>
    <col min="3" max="3" width="13.42578125" style="21" customWidth="1"/>
    <col min="4" max="4" width="9.7109375" style="21" customWidth="1"/>
    <col min="5" max="5" width="6.28515625" style="21" bestFit="1" customWidth="1"/>
    <col min="6" max="6" width="11" style="21" customWidth="1"/>
    <col min="7" max="7" width="5.85546875" style="21" customWidth="1"/>
    <col min="8" max="8" width="9" style="21" customWidth="1"/>
    <col min="9" max="9" width="8.42578125" style="21" customWidth="1"/>
    <col min="10" max="10" width="7.42578125" style="21" bestFit="1" customWidth="1"/>
    <col min="11" max="11" width="12.85546875" style="21" customWidth="1"/>
    <col min="12" max="12" width="14" style="21" bestFit="1" customWidth="1"/>
    <col min="13" max="13" width="12" style="21" bestFit="1" customWidth="1"/>
    <col min="14" max="250" width="22.140625" style="21"/>
    <col min="251" max="16384" width="22.140625" style="24"/>
  </cols>
  <sheetData>
    <row r="1" spans="1:250">
      <c r="A1" s="73" t="s">
        <v>5</v>
      </c>
      <c r="B1" s="73" t="s">
        <v>6</v>
      </c>
      <c r="C1" s="73" t="s">
        <v>7</v>
      </c>
      <c r="D1" s="73" t="s">
        <v>8</v>
      </c>
      <c r="E1" s="73" t="s">
        <v>9</v>
      </c>
      <c r="F1" s="73" t="s">
        <v>10</v>
      </c>
      <c r="G1" s="73" t="s">
        <v>11</v>
      </c>
      <c r="H1" s="73" t="s">
        <v>12</v>
      </c>
      <c r="I1" s="73" t="s">
        <v>13</v>
      </c>
      <c r="J1" s="73" t="s">
        <v>14</v>
      </c>
      <c r="K1" s="73" t="s">
        <v>60</v>
      </c>
      <c r="L1" s="73" t="s">
        <v>89</v>
      </c>
      <c r="M1" s="73" t="s">
        <v>15</v>
      </c>
    </row>
    <row r="2" spans="1:250">
      <c r="A2" s="59">
        <v>1</v>
      </c>
      <c r="B2" s="60" t="s">
        <v>83</v>
      </c>
      <c r="C2" s="59" t="s">
        <v>84</v>
      </c>
      <c r="D2" s="59" t="s">
        <v>67</v>
      </c>
      <c r="E2" s="60" t="s">
        <v>77</v>
      </c>
      <c r="F2" s="61">
        <v>225</v>
      </c>
      <c r="G2" s="60">
        <v>156</v>
      </c>
      <c r="H2" s="60">
        <v>69</v>
      </c>
      <c r="I2" s="60">
        <f>G2-H2</f>
        <v>87</v>
      </c>
      <c r="J2" s="60">
        <v>261578</v>
      </c>
      <c r="K2" s="60" t="s">
        <v>65</v>
      </c>
      <c r="L2" s="60">
        <v>16533491</v>
      </c>
      <c r="M2" s="62" t="s">
        <v>90</v>
      </c>
      <c r="IP2" s="24"/>
    </row>
    <row r="3" spans="1:250" ht="11.25" customHeight="1">
      <c r="A3" s="59">
        <v>2</v>
      </c>
      <c r="B3" s="60" t="s">
        <v>85</v>
      </c>
      <c r="C3" s="59" t="s">
        <v>84</v>
      </c>
      <c r="D3" s="59" t="s">
        <v>67</v>
      </c>
      <c r="E3" s="60" t="s">
        <v>77</v>
      </c>
      <c r="F3" s="61">
        <v>145</v>
      </c>
      <c r="G3" s="60">
        <v>155</v>
      </c>
      <c r="H3" s="60">
        <v>66</v>
      </c>
      <c r="I3" s="60">
        <f t="shared" ref="I3:I9" si="0">G3-H3</f>
        <v>89</v>
      </c>
      <c r="J3" s="60">
        <v>168501</v>
      </c>
      <c r="K3" s="60" t="s">
        <v>65</v>
      </c>
      <c r="L3" s="60">
        <v>10816768</v>
      </c>
      <c r="M3" s="62" t="s">
        <v>90</v>
      </c>
      <c r="IP3" s="24"/>
    </row>
    <row r="4" spans="1:250">
      <c r="A4" s="59">
        <v>3</v>
      </c>
      <c r="B4" s="63" t="s">
        <v>86</v>
      </c>
      <c r="C4" s="59" t="s">
        <v>84</v>
      </c>
      <c r="D4" s="59" t="s">
        <v>67</v>
      </c>
      <c r="E4" s="64" t="s">
        <v>77</v>
      </c>
      <c r="F4" s="64">
        <v>275</v>
      </c>
      <c r="G4" s="63">
        <v>166</v>
      </c>
      <c r="H4" s="63">
        <v>57</v>
      </c>
      <c r="I4" s="60">
        <f t="shared" si="0"/>
        <v>109</v>
      </c>
      <c r="J4" s="65">
        <v>302708</v>
      </c>
      <c r="K4" s="60" t="s">
        <v>59</v>
      </c>
      <c r="L4" s="60">
        <v>22027618</v>
      </c>
      <c r="M4" s="62">
        <v>2</v>
      </c>
    </row>
    <row r="5" spans="1:250">
      <c r="A5" s="59">
        <v>4</v>
      </c>
      <c r="B5" s="63" t="s">
        <v>87</v>
      </c>
      <c r="C5" s="59" t="s">
        <v>84</v>
      </c>
      <c r="D5" s="64" t="s">
        <v>67</v>
      </c>
      <c r="E5" s="64" t="s">
        <v>77</v>
      </c>
      <c r="F5" s="64">
        <v>300</v>
      </c>
      <c r="G5" s="63">
        <v>155</v>
      </c>
      <c r="H5" s="63">
        <v>57</v>
      </c>
      <c r="I5" s="60">
        <f t="shared" si="0"/>
        <v>98</v>
      </c>
      <c r="J5" s="65">
        <v>342882</v>
      </c>
      <c r="K5" s="60" t="s">
        <v>59</v>
      </c>
      <c r="L5" s="60">
        <v>23467171</v>
      </c>
      <c r="M5" s="62" t="s">
        <v>16</v>
      </c>
    </row>
    <row r="6" spans="1:250" ht="9.75" customHeight="1">
      <c r="A6" s="59">
        <v>5</v>
      </c>
      <c r="B6" s="63" t="s">
        <v>88</v>
      </c>
      <c r="C6" s="59" t="s">
        <v>84</v>
      </c>
      <c r="D6" s="64" t="s">
        <v>67</v>
      </c>
      <c r="E6" s="64" t="s">
        <v>77</v>
      </c>
      <c r="F6" s="64">
        <v>200</v>
      </c>
      <c r="G6" s="63">
        <v>180</v>
      </c>
      <c r="H6" s="63">
        <v>14</v>
      </c>
      <c r="I6" s="60">
        <f t="shared" si="0"/>
        <v>166</v>
      </c>
      <c r="J6" s="65">
        <v>208845</v>
      </c>
      <c r="K6" s="64" t="s">
        <v>59</v>
      </c>
      <c r="L6" s="63">
        <v>19311232</v>
      </c>
      <c r="M6" s="62" t="s">
        <v>16</v>
      </c>
    </row>
    <row r="7" spans="1:250" ht="9.75" customHeight="1">
      <c r="A7" s="59">
        <v>6</v>
      </c>
      <c r="B7" s="65"/>
      <c r="C7" s="59"/>
      <c r="D7" s="64" t="s">
        <v>76</v>
      </c>
      <c r="E7" s="64" t="s">
        <v>66</v>
      </c>
      <c r="F7" s="64">
        <v>16.25</v>
      </c>
      <c r="G7" s="63">
        <v>36</v>
      </c>
      <c r="H7" s="63">
        <v>12</v>
      </c>
      <c r="I7" s="60">
        <f t="shared" si="0"/>
        <v>24</v>
      </c>
      <c r="J7" s="65">
        <v>53973</v>
      </c>
      <c r="K7" s="64" t="s">
        <v>59</v>
      </c>
      <c r="L7" s="63"/>
      <c r="M7" s="62" t="s">
        <v>16</v>
      </c>
    </row>
    <row r="8" spans="1:250">
      <c r="A8" s="59">
        <v>7</v>
      </c>
      <c r="B8" s="63"/>
      <c r="C8" s="59"/>
      <c r="D8" s="64"/>
      <c r="E8" s="64"/>
      <c r="F8" s="64"/>
      <c r="G8" s="63"/>
      <c r="H8" s="63"/>
      <c r="I8" s="60">
        <f t="shared" si="0"/>
        <v>0</v>
      </c>
      <c r="J8" s="65"/>
      <c r="K8" s="60" t="s">
        <v>59</v>
      </c>
      <c r="L8" s="63"/>
      <c r="M8" s="62" t="s">
        <v>16</v>
      </c>
    </row>
    <row r="9" spans="1:250" ht="12.75" thickBot="1">
      <c r="A9" s="59">
        <v>8</v>
      </c>
      <c r="B9" s="63"/>
      <c r="C9" s="59"/>
      <c r="D9" s="64"/>
      <c r="E9" s="64"/>
      <c r="F9" s="64"/>
      <c r="G9" s="63"/>
      <c r="H9" s="63"/>
      <c r="I9" s="60">
        <f t="shared" si="0"/>
        <v>0</v>
      </c>
      <c r="J9" s="65"/>
      <c r="K9" s="68" t="s">
        <v>59</v>
      </c>
      <c r="L9" s="63"/>
      <c r="M9" s="62" t="s">
        <v>16</v>
      </c>
    </row>
    <row r="10" spans="1:250" ht="12.75" thickBot="1">
      <c r="A10" s="57"/>
      <c r="B10" s="58"/>
      <c r="C10" s="58"/>
      <c r="D10" s="58"/>
      <c r="E10" s="58"/>
      <c r="F10" s="58"/>
      <c r="G10" s="58"/>
      <c r="H10" s="58"/>
      <c r="I10" s="58"/>
      <c r="J10" s="66"/>
      <c r="K10" s="69">
        <f>SUMIF(K2:K9,"Y",J2:J9)</f>
        <v>908408</v>
      </c>
      <c r="L10" s="67"/>
      <c r="M10" s="5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91" t="s">
        <v>17</v>
      </c>
      <c r="B1" s="91"/>
      <c r="C1" s="2"/>
    </row>
    <row r="2" spans="1:6" ht="14.25" customHeight="1">
      <c r="A2" s="91" t="s">
        <v>18</v>
      </c>
      <c r="B2" s="91"/>
      <c r="C2" s="2"/>
    </row>
    <row r="5" spans="1:6" ht="30">
      <c r="A5" s="3" t="s">
        <v>5</v>
      </c>
      <c r="B5" s="4" t="s">
        <v>19</v>
      </c>
      <c r="C5" s="4" t="s">
        <v>20</v>
      </c>
      <c r="D5" s="5" t="s">
        <v>21</v>
      </c>
      <c r="E5" s="1" t="s">
        <v>22</v>
      </c>
      <c r="F5" s="1" t="s">
        <v>23</v>
      </c>
    </row>
    <row r="6" spans="1:6" ht="42.75">
      <c r="A6" s="6">
        <v>1</v>
      </c>
      <c r="B6" s="7" t="s">
        <v>24</v>
      </c>
      <c r="C6" s="8" t="s">
        <v>25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26</v>
      </c>
      <c r="C7" s="8" t="s">
        <v>27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28</v>
      </c>
      <c r="C8" s="8" t="s">
        <v>29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30</v>
      </c>
      <c r="C9" s="12" t="s">
        <v>31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32</v>
      </c>
      <c r="C10" s="8" t="s">
        <v>33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34</v>
      </c>
      <c r="C11" s="14" t="s">
        <v>35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36</v>
      </c>
      <c r="C12" s="15" t="s">
        <v>37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38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2018-07-06T06:53:54Z</cp:lastPrinted>
  <dcterms:created xsi:type="dcterms:W3CDTF">2015-09-25T09:25:31Z</dcterms:created>
  <dcterms:modified xsi:type="dcterms:W3CDTF">2020-01-15T11:04:19Z</dcterms:modified>
</cp:coreProperties>
</file>