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4370" windowHeight="7515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7"/>
  <c r="I12"/>
  <c r="H12"/>
  <c r="G12"/>
  <c r="F12"/>
  <c r="E12"/>
  <c r="D12"/>
  <c r="J12" l="1"/>
  <c r="J2" i="2" l="1"/>
  <c r="D12" i="1"/>
  <c r="F12" s="1"/>
  <c r="D11"/>
  <c r="F11" s="1"/>
  <c r="C5"/>
  <c r="B5"/>
  <c r="D6"/>
  <c r="F6" s="1"/>
  <c r="D7"/>
  <c r="F7" s="1"/>
  <c r="D5" l="1"/>
  <c r="F5" s="1"/>
  <c r="D8"/>
  <c r="F8" s="1"/>
  <c r="D13" l="1"/>
  <c r="F13" s="1"/>
  <c r="L5" i="2"/>
  <c r="D3" i="1"/>
  <c r="D4"/>
  <c r="D9"/>
  <c r="D14" l="1"/>
  <c r="F14" s="1"/>
  <c r="F3" l="1"/>
  <c r="F4"/>
  <c r="F9"/>
  <c r="E13" i="5"/>
  <c r="F12"/>
  <c r="F11"/>
  <c r="F10"/>
  <c r="F9"/>
  <c r="F8"/>
  <c r="F7"/>
  <c r="F6"/>
  <c r="F13"/>
  <c r="F17" i="1"/>
  <c r="F22"/>
  <c r="F15" l="1"/>
  <c r="F16" s="1"/>
  <c r="F19" s="1"/>
  <c r="F23" l="1"/>
</calcChain>
</file>

<file path=xl/sharedStrings.xml><?xml version="1.0" encoding="utf-8"?>
<sst xmlns="http://schemas.openxmlformats.org/spreadsheetml/2006/main" count="90" uniqueCount="79">
  <si>
    <t>ASSESSMENT YEAR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</si>
  <si>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</si>
  <si>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</si>
  <si>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</si>
  <si>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</si>
  <si>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</si>
  <si>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</si>
  <si>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</si>
  <si>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</si>
  <si>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</si>
  <si>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</si>
  <si>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</si>
  <si>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</si>
  <si>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</si>
  <si>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</si>
  <si>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</si>
  <si>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</si>
  <si>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</si>
  <si>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</si>
  <si>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</si>
  <si>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</si>
  <si>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</si>
  <si>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</si>
  <si>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</si>
  <si>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</si>
  <si>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</si>
  <si>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</si>
  <si>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</si>
  <si>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</si>
  <si>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</si>
  <si>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</si>
  <si>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</si>
  <si>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</si>
  <si>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</si>
  <si>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</si>
  <si>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</si>
  <si>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</si>
  <si>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</si>
  <si>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</si>
  <si>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</si>
  <si>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</si>
  <si>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</si>
  <si>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</si>
  <si>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</si>
  <si>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</si>
  <si>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</si>
  <si>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</si>
  <si>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</si>
  <si>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</si>
  <si>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</si>
  <si>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</si>
  <si>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Payment Made u/s 40A(2)b</t>
  </si>
  <si>
    <t xml:space="preserve">Income From House Property </t>
  </si>
  <si>
    <t>n</t>
  </si>
  <si>
    <t xml:space="preserve">Max FOIR    </t>
  </si>
  <si>
    <t>POS</t>
  </si>
  <si>
    <t>y</t>
  </si>
  <si>
    <t>7th</t>
  </si>
  <si>
    <t>14th</t>
  </si>
  <si>
    <t>28th</t>
  </si>
  <si>
    <t>July</t>
  </si>
  <si>
    <t>Aug</t>
  </si>
  <si>
    <t>Oct</t>
  </si>
  <si>
    <t>Nov</t>
  </si>
  <si>
    <t>Dec</t>
  </si>
  <si>
    <t xml:space="preserve">Pilot Sewing Machine </t>
  </si>
  <si>
    <t>Pilot Sewing Machine (Prop. Bharat Bhushan Nagpal)</t>
  </si>
  <si>
    <t>Share In Partnership Firm</t>
  </si>
  <si>
    <t>Kiran Bala</t>
  </si>
  <si>
    <t>Income From Business &amp; Profession</t>
  </si>
  <si>
    <t>Pilot Sewing Machine</t>
  </si>
  <si>
    <t>HDFC Bank</t>
  </si>
  <si>
    <t>Auto Loan</t>
  </si>
  <si>
    <t xml:space="preserve">Date's </t>
  </si>
  <si>
    <t>21st</t>
  </si>
  <si>
    <t>Total</t>
  </si>
  <si>
    <t>Eligibilty In Lacs</t>
  </si>
  <si>
    <t>HDFC Bank a/c 50200027349964</t>
  </si>
  <si>
    <t>Sept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</si>
</sst>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73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NumberFormat="1" applyFont="1" applyFill="1" applyBorder="1" applyAlignment="1" applyProtection="1">
      <alignment horizontal="center" vertical="center" wrapText="1"/>
    </xf>
    <xf numFmtId="9" fontId="11" fillId="8" borderId="2" xfId="1" applyNumberFormat="1" applyFont="1" applyFill="1" applyBorder="1" applyAlignment="1" applyProtection="1">
      <alignment horizontal="center" vertical="center" wrapText="1"/>
    </xf>
    <xf numFmtId="164" fontId="12" fillId="9" borderId="2" xfId="1" applyNumberFormat="1" applyFont="1" applyFill="1" applyBorder="1" applyAlignment="1" applyProtection="1">
      <alignment horizontal="left" vertical="center" wrapText="1"/>
    </xf>
    <xf numFmtId="166" fontId="12" fillId="9" borderId="2" xfId="1" applyNumberFormat="1" applyFont="1" applyFill="1" applyBorder="1" applyAlignment="1" applyProtection="1">
      <alignment horizontal="center" vertical="center"/>
    </xf>
    <xf numFmtId="166" fontId="12" fillId="10" borderId="2" xfId="1" applyNumberFormat="1" applyFont="1" applyFill="1" applyBorder="1" applyAlignment="1" applyProtection="1">
      <alignment horizontal="center" vertical="center"/>
    </xf>
    <xf numFmtId="164" fontId="12" fillId="9" borderId="2" xfId="1" applyNumberFormat="1" applyFont="1" applyFill="1" applyBorder="1" applyAlignment="1" applyProtection="1">
      <alignment horizontal="center" vertical="top"/>
    </xf>
    <xf numFmtId="9" fontId="12" fillId="9" borderId="2" xfId="1" applyNumberFormat="1" applyFont="1" applyFill="1" applyBorder="1" applyAlignment="1" applyProtection="1">
      <alignment horizontal="center" vertical="top"/>
    </xf>
    <xf numFmtId="165" fontId="11" fillId="8" borderId="2" xfId="1" applyFont="1" applyFill="1" applyBorder="1" applyAlignment="1" applyProtection="1">
      <alignment vertical="top" wrapText="1"/>
    </xf>
    <xf numFmtId="167" fontId="11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vertical="top" wrapText="1"/>
    </xf>
    <xf numFmtId="164" fontId="12" fillId="6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0" fontId="12" fillId="0" borderId="2" xfId="1" applyNumberFormat="1" applyFont="1" applyFill="1" applyBorder="1" applyAlignment="1" applyProtection="1">
      <alignment horizontal="center" vertical="top"/>
    </xf>
    <xf numFmtId="164" fontId="12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horizontal="center" vertical="top"/>
    </xf>
    <xf numFmtId="2" fontId="12" fillId="8" borderId="2" xfId="5" applyNumberFormat="1" applyFont="1" applyFill="1" applyBorder="1" applyAlignment="1" applyProtection="1">
      <alignment horizontal="center" vertical="top"/>
    </xf>
    <xf numFmtId="165" fontId="12" fillId="8" borderId="2" xfId="5" applyNumberFormat="1" applyFont="1" applyFill="1" applyBorder="1" applyAlignment="1" applyProtection="1">
      <alignment horizontal="center" vertical="top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0" borderId="2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11" borderId="4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3"/>
  <sheetViews>
    <sheetView tabSelected="1" topLeftCell="A4" zoomScale="107" zoomScaleNormal="107" workbookViewId="0">
      <selection activeCell="F19" sqref="F19"/>
    </sheetView>
  </sheetViews>
  <sheetFormatPr defaultColWidth="31.28515625" defaultRowHeight="13.5"/>
  <cols>
    <col min="1" max="1" width="39.570312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8.5703125" style="21" customWidth="1"/>
    <col min="7" max="7" width="37.5703125" style="21" customWidth="1"/>
    <col min="8" max="8" width="16.140625" style="21" customWidth="1"/>
    <col min="9" max="9" width="18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3" t="s">
        <v>65</v>
      </c>
      <c r="B1" s="54" t="s">
        <v>0</v>
      </c>
      <c r="C1" s="54"/>
      <c r="D1" s="34"/>
      <c r="E1" s="34"/>
      <c r="F1" s="34"/>
    </row>
    <row r="2" spans="1:6" ht="27">
      <c r="A2" s="35" t="s">
        <v>66</v>
      </c>
      <c r="B2" s="36" t="s">
        <v>47</v>
      </c>
      <c r="C2" s="36" t="s">
        <v>1</v>
      </c>
      <c r="D2" s="36" t="s">
        <v>2</v>
      </c>
      <c r="E2" s="37" t="s">
        <v>3</v>
      </c>
      <c r="F2" s="36" t="s">
        <v>4</v>
      </c>
    </row>
    <row r="3" spans="1:6">
      <c r="A3" s="38" t="s">
        <v>48</v>
      </c>
      <c r="B3" s="39">
        <v>725015.56</v>
      </c>
      <c r="C3" s="40">
        <v>697429.46</v>
      </c>
      <c r="D3" s="41">
        <f>AVERAGE(B3:C3)</f>
        <v>711222.51</v>
      </c>
      <c r="E3" s="42">
        <v>1</v>
      </c>
      <c r="F3" s="41">
        <f t="shared" ref="F3:F9" si="0">E3*D3</f>
        <v>711222.51</v>
      </c>
    </row>
    <row r="4" spans="1:6">
      <c r="A4" s="38" t="s">
        <v>49</v>
      </c>
      <c r="B4" s="39">
        <v>203536</v>
      </c>
      <c r="C4" s="40">
        <v>56014</v>
      </c>
      <c r="D4" s="41">
        <f t="shared" ref="D4:D9" si="1">AVERAGE(B4:C4)</f>
        <v>129775</v>
      </c>
      <c r="E4" s="42">
        <v>1</v>
      </c>
      <c r="F4" s="41">
        <f t="shared" si="0"/>
        <v>129775</v>
      </c>
    </row>
    <row r="5" spans="1:6">
      <c r="A5" s="38" t="s">
        <v>51</v>
      </c>
      <c r="B5" s="39">
        <f>120900+120900</f>
        <v>241800</v>
      </c>
      <c r="C5" s="40">
        <f>86000+86000</f>
        <v>172000</v>
      </c>
      <c r="D5" s="41">
        <f t="shared" ref="D5:D7" si="2">AVERAGE(B5:C5)</f>
        <v>206900</v>
      </c>
      <c r="E5" s="42">
        <v>1</v>
      </c>
      <c r="F5" s="41">
        <f t="shared" ref="F5:F7" si="3">E5*D5</f>
        <v>206900</v>
      </c>
    </row>
    <row r="6" spans="1:6">
      <c r="A6" s="38" t="s">
        <v>52</v>
      </c>
      <c r="B6" s="39">
        <v>180000</v>
      </c>
      <c r="C6" s="40">
        <v>144000</v>
      </c>
      <c r="D6" s="41">
        <f t="shared" ref="D6" si="4">AVERAGE(B6:C6)</f>
        <v>162000</v>
      </c>
      <c r="E6" s="42">
        <v>0.5</v>
      </c>
      <c r="F6" s="41">
        <f t="shared" ref="F6" si="5">E6*D6</f>
        <v>81000</v>
      </c>
    </row>
    <row r="7" spans="1:6">
      <c r="A7" s="38" t="s">
        <v>67</v>
      </c>
      <c r="B7" s="39">
        <v>180000</v>
      </c>
      <c r="C7" s="40">
        <v>180000</v>
      </c>
      <c r="D7" s="41">
        <f t="shared" si="2"/>
        <v>180000</v>
      </c>
      <c r="E7" s="42">
        <v>1</v>
      </c>
      <c r="F7" s="41">
        <f t="shared" si="3"/>
        <v>180000</v>
      </c>
    </row>
    <row r="8" spans="1:6">
      <c r="A8" s="38" t="s">
        <v>50</v>
      </c>
      <c r="B8" s="39">
        <v>5527</v>
      </c>
      <c r="C8" s="40">
        <v>4823</v>
      </c>
      <c r="D8" s="41">
        <f t="shared" ref="D8" si="6">AVERAGE(B8:C8)</f>
        <v>5175</v>
      </c>
      <c r="E8" s="42">
        <v>0.5</v>
      </c>
      <c r="F8" s="41">
        <f t="shared" ref="F8" si="7">E8*D8</f>
        <v>2587.5</v>
      </c>
    </row>
    <row r="9" spans="1:6">
      <c r="A9" s="38" t="s">
        <v>5</v>
      </c>
      <c r="B9" s="39">
        <v>-91482</v>
      </c>
      <c r="C9" s="39">
        <v>-82348</v>
      </c>
      <c r="D9" s="41">
        <f t="shared" si="1"/>
        <v>-86915</v>
      </c>
      <c r="E9" s="42">
        <v>1</v>
      </c>
      <c r="F9" s="41">
        <f t="shared" si="0"/>
        <v>-86915</v>
      </c>
    </row>
    <row r="10" spans="1:6" ht="12.75" customHeight="1">
      <c r="A10" s="35" t="s">
        <v>68</v>
      </c>
      <c r="B10" s="36" t="s">
        <v>47</v>
      </c>
      <c r="C10" s="36" t="s">
        <v>1</v>
      </c>
      <c r="D10" s="36" t="s">
        <v>2</v>
      </c>
      <c r="E10" s="37" t="s">
        <v>3</v>
      </c>
      <c r="F10" s="36" t="s">
        <v>4</v>
      </c>
    </row>
    <row r="11" spans="1:6">
      <c r="A11" s="38" t="s">
        <v>52</v>
      </c>
      <c r="B11" s="39">
        <v>108000</v>
      </c>
      <c r="C11" s="40">
        <v>144000</v>
      </c>
      <c r="D11" s="41">
        <f t="shared" ref="D11:D12" si="8">AVERAGE(B11:C11)</f>
        <v>126000</v>
      </c>
      <c r="E11" s="42">
        <v>0.5</v>
      </c>
      <c r="F11" s="41">
        <f t="shared" ref="F11:F12" si="9">E11*D11</f>
        <v>63000</v>
      </c>
    </row>
    <row r="12" spans="1:6">
      <c r="A12" s="38" t="s">
        <v>69</v>
      </c>
      <c r="B12" s="39">
        <v>0</v>
      </c>
      <c r="C12" s="40">
        <v>9882</v>
      </c>
      <c r="D12" s="41">
        <f t="shared" si="8"/>
        <v>4941</v>
      </c>
      <c r="E12" s="42">
        <v>0</v>
      </c>
      <c r="F12" s="41">
        <f t="shared" si="9"/>
        <v>0</v>
      </c>
    </row>
    <row r="13" spans="1:6">
      <c r="A13" s="38" t="s">
        <v>50</v>
      </c>
      <c r="B13" s="39">
        <v>147671</v>
      </c>
      <c r="C13" s="40">
        <v>9882</v>
      </c>
      <c r="D13" s="41">
        <f t="shared" ref="D13" si="10">AVERAGE(B13:C13)</f>
        <v>78776.5</v>
      </c>
      <c r="E13" s="42">
        <v>0.5</v>
      </c>
      <c r="F13" s="41">
        <f t="shared" ref="F13:F14" si="11">E13*D13</f>
        <v>39388.25</v>
      </c>
    </row>
    <row r="14" spans="1:6" ht="12.75" customHeight="1">
      <c r="A14" s="38" t="s">
        <v>5</v>
      </c>
      <c r="B14" s="39">
        <v>0</v>
      </c>
      <c r="C14" s="39">
        <v>0</v>
      </c>
      <c r="D14" s="41">
        <f t="shared" ref="D14" si="12">AVERAGE(B14:C14)</f>
        <v>0</v>
      </c>
      <c r="E14" s="42">
        <v>1</v>
      </c>
      <c r="F14" s="41">
        <f t="shared" si="11"/>
        <v>0</v>
      </c>
    </row>
    <row r="15" spans="1:6" ht="15.4" customHeight="1">
      <c r="A15" s="43" t="s">
        <v>6</v>
      </c>
      <c r="B15" s="55"/>
      <c r="C15" s="55"/>
      <c r="D15" s="55"/>
      <c r="E15" s="55"/>
      <c r="F15" s="44">
        <f>+SUM(F3:F14)</f>
        <v>1326958.26</v>
      </c>
    </row>
    <row r="16" spans="1:6" ht="16.350000000000001" customHeight="1">
      <c r="A16" s="45" t="s">
        <v>7</v>
      </c>
      <c r="B16" s="56"/>
      <c r="C16" s="56"/>
      <c r="D16" s="56"/>
      <c r="E16" s="56"/>
      <c r="F16" s="44">
        <f>F15/12</f>
        <v>110579.855</v>
      </c>
    </row>
    <row r="17" spans="1:6">
      <c r="A17" s="45" t="s">
        <v>8</v>
      </c>
      <c r="B17" s="56"/>
      <c r="C17" s="56"/>
      <c r="D17" s="56"/>
      <c r="E17" s="56"/>
      <c r="F17" s="46">
        <f>RTR!L5</f>
        <v>50536</v>
      </c>
    </row>
    <row r="18" spans="1:6" ht="16.350000000000001" customHeight="1">
      <c r="A18" s="47" t="s">
        <v>54</v>
      </c>
      <c r="B18" s="57"/>
      <c r="C18" s="57"/>
      <c r="D18" s="57"/>
      <c r="E18" s="57"/>
      <c r="F18" s="48">
        <v>1.25</v>
      </c>
    </row>
    <row r="19" spans="1:6" ht="16.350000000000001" customHeight="1">
      <c r="A19" s="45" t="s">
        <v>9</v>
      </c>
      <c r="B19" s="56"/>
      <c r="C19" s="56"/>
      <c r="D19" s="56"/>
      <c r="E19" s="56"/>
      <c r="F19" s="49">
        <f>(F16*F18)-F17</f>
        <v>87688.818750000006</v>
      </c>
    </row>
    <row r="20" spans="1:6" ht="16.350000000000001" customHeight="1">
      <c r="A20" s="45" t="s">
        <v>10</v>
      </c>
      <c r="B20" s="56"/>
      <c r="C20" s="56"/>
      <c r="D20" s="56"/>
      <c r="E20" s="56"/>
      <c r="F20" s="50">
        <v>180</v>
      </c>
    </row>
    <row r="21" spans="1:6" ht="14.25" customHeight="1">
      <c r="A21" s="45" t="s">
        <v>11</v>
      </c>
      <c r="B21" s="56"/>
      <c r="C21" s="56"/>
      <c r="D21" s="56"/>
      <c r="E21" s="56"/>
      <c r="F21" s="48">
        <v>0.105</v>
      </c>
    </row>
    <row r="22" spans="1:6">
      <c r="A22" s="45" t="s">
        <v>12</v>
      </c>
      <c r="B22" s="56"/>
      <c r="C22" s="56"/>
      <c r="D22" s="56"/>
      <c r="E22" s="56"/>
      <c r="F22" s="51">
        <f>PMT(F21/12,F20,-100000)</f>
        <v>1105.3989236971659</v>
      </c>
    </row>
    <row r="23" spans="1:6">
      <c r="A23" s="45" t="s">
        <v>13</v>
      </c>
      <c r="B23" s="56"/>
      <c r="C23" s="56"/>
      <c r="D23" s="56"/>
      <c r="E23" s="56"/>
      <c r="F23" s="52">
        <f>F19/F22</f>
        <v>79.327758395776371</v>
      </c>
    </row>
  </sheetData>
  <sheetProtection selectLockedCells="1" selectUnlockedCells="1"/>
  <mergeCells count="10">
    <mergeCell ref="B23:E23"/>
    <mergeCell ref="B18:E18"/>
    <mergeCell ref="B19:E19"/>
    <mergeCell ref="B20:E20"/>
    <mergeCell ref="B21:E21"/>
    <mergeCell ref="B22:E22"/>
    <mergeCell ref="B1:C1"/>
    <mergeCell ref="B15:E15"/>
    <mergeCell ref="B16:E16"/>
    <mergeCell ref="B17:E1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O5"/>
  <sheetViews>
    <sheetView zoomScale="89" zoomScaleNormal="89" workbookViewId="0">
      <selection activeCell="C12" sqref="C12"/>
    </sheetView>
  </sheetViews>
  <sheetFormatPr defaultColWidth="22.140625" defaultRowHeight="13.5"/>
  <cols>
    <col min="1" max="1" width="5.42578125" style="25" customWidth="1"/>
    <col min="2" max="2" width="21.28515625" style="25" customWidth="1"/>
    <col min="3" max="4" width="18.5703125" style="25" customWidth="1"/>
    <col min="5" max="5" width="13.28515625" style="25" customWidth="1"/>
    <col min="6" max="6" width="10.28515625" style="25" bestFit="1" customWidth="1"/>
    <col min="7" max="7" width="10.28515625" style="25" customWidth="1"/>
    <col min="8" max="8" width="10.140625" style="25" customWidth="1"/>
    <col min="9" max="9" width="6.5703125" style="25" customWidth="1"/>
    <col min="10" max="10" width="6.42578125" style="25" customWidth="1"/>
    <col min="11" max="11" width="8.7109375" style="25" bestFit="1" customWidth="1"/>
    <col min="12" max="12" width="13.140625" style="25" customWidth="1"/>
    <col min="13" max="249" width="22.140625" style="25"/>
    <col min="250" max="16384" width="22.140625" style="26"/>
  </cols>
  <sheetData>
    <row r="1" spans="1:12" ht="27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55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</row>
    <row r="2" spans="1:12" ht="27">
      <c r="A2" s="28">
        <v>1</v>
      </c>
      <c r="B2" s="30">
        <v>65908443</v>
      </c>
      <c r="C2" s="59" t="s">
        <v>70</v>
      </c>
      <c r="D2" s="59" t="s">
        <v>71</v>
      </c>
      <c r="E2" s="30" t="s">
        <v>72</v>
      </c>
      <c r="F2" s="30">
        <v>1600000</v>
      </c>
      <c r="G2" s="30">
        <v>1105629.9099999999</v>
      </c>
      <c r="H2" s="30">
        <v>36</v>
      </c>
      <c r="I2" s="30">
        <v>12</v>
      </c>
      <c r="J2" s="30">
        <f>36-12</f>
        <v>24</v>
      </c>
      <c r="K2" s="30">
        <v>50536</v>
      </c>
      <c r="L2" s="31" t="s">
        <v>56</v>
      </c>
    </row>
    <row r="3" spans="1:12">
      <c r="A3" s="28">
        <v>2</v>
      </c>
      <c r="B3" s="30"/>
      <c r="C3" s="59"/>
      <c r="D3" s="59"/>
      <c r="E3" s="30"/>
      <c r="F3" s="30"/>
      <c r="G3" s="30"/>
      <c r="H3" s="30"/>
      <c r="I3" s="30"/>
      <c r="J3" s="30"/>
      <c r="K3" s="30"/>
      <c r="L3" s="31" t="s">
        <v>56</v>
      </c>
    </row>
    <row r="4" spans="1:12">
      <c r="A4" s="28">
        <v>3</v>
      </c>
      <c r="B4" s="30"/>
      <c r="C4" s="59"/>
      <c r="D4" s="59"/>
      <c r="E4" s="30"/>
      <c r="F4" s="30"/>
      <c r="G4" s="30"/>
      <c r="H4" s="30"/>
      <c r="I4" s="30"/>
      <c r="J4" s="30"/>
      <c r="K4" s="30"/>
      <c r="L4" s="31" t="s">
        <v>53</v>
      </c>
    </row>
    <row r="5" spans="1:12">
      <c r="A5" s="32"/>
      <c r="B5" s="28"/>
      <c r="C5" s="28"/>
      <c r="D5" s="28"/>
      <c r="E5" s="29"/>
      <c r="F5" s="28"/>
      <c r="G5" s="28"/>
      <c r="H5" s="28"/>
      <c r="I5" s="28"/>
      <c r="J5" s="28"/>
      <c r="K5" s="28"/>
      <c r="L5" s="33">
        <f>SUMIF(L2:L4,"Y",K2:K4)</f>
        <v>50536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8" t="s">
        <v>25</v>
      </c>
      <c r="B1" s="58"/>
      <c r="C1" s="2"/>
    </row>
    <row r="2" spans="1:6" ht="14.25" customHeight="1">
      <c r="A2" s="58" t="s">
        <v>26</v>
      </c>
      <c r="B2" s="58"/>
      <c r="C2" s="2"/>
    </row>
    <row r="5" spans="1:6" ht="27">
      <c r="A5" s="3" t="s">
        <v>14</v>
      </c>
      <c r="B5" s="4" t="s">
        <v>27</v>
      </c>
      <c r="C5" s="4" t="s">
        <v>28</v>
      </c>
      <c r="D5" s="5" t="s">
        <v>29</v>
      </c>
      <c r="E5" s="1" t="s">
        <v>30</v>
      </c>
      <c r="F5" s="1" t="s">
        <v>31</v>
      </c>
    </row>
    <row r="6" spans="1:6" ht="40.5">
      <c r="A6" s="6">
        <v>1</v>
      </c>
      <c r="B6" s="7" t="s">
        <v>32</v>
      </c>
      <c r="C6" s="8" t="s">
        <v>33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34</v>
      </c>
      <c r="C7" s="8" t="s">
        <v>35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36</v>
      </c>
      <c r="C8" s="8" t="s">
        <v>37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38</v>
      </c>
      <c r="C9" s="12" t="s">
        <v>39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40</v>
      </c>
      <c r="C10" s="8" t="s">
        <v>41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42</v>
      </c>
      <c r="C11" s="14" t="s">
        <v>43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44</v>
      </c>
      <c r="C12" s="15" t="s">
        <v>45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C4:J24"/>
  <sheetViews>
    <sheetView workbookViewId="0">
      <selection activeCell="I20" sqref="I20"/>
    </sheetView>
  </sheetViews>
  <sheetFormatPr defaultRowHeight="12.75"/>
  <cols>
    <col min="3" max="3" width="21.42578125" customWidth="1"/>
    <col min="6" max="6" width="11" customWidth="1"/>
    <col min="7" max="7" width="11" bestFit="1" customWidth="1"/>
  </cols>
  <sheetData>
    <row r="4" spans="3:10">
      <c r="C4" s="60"/>
      <c r="D4" s="60"/>
      <c r="E4" s="60"/>
      <c r="F4" s="60"/>
      <c r="G4" s="60"/>
      <c r="H4" s="60"/>
      <c r="I4" s="60"/>
      <c r="J4" s="60"/>
    </row>
    <row r="5" spans="3:10" ht="21">
      <c r="C5" s="60"/>
      <c r="D5" s="61"/>
      <c r="E5" s="62" t="s">
        <v>70</v>
      </c>
      <c r="F5" s="63"/>
      <c r="G5" s="64"/>
      <c r="H5" s="60"/>
      <c r="I5" s="60"/>
      <c r="J5" s="60"/>
    </row>
    <row r="6" spans="3:10" ht="30">
      <c r="C6" s="65" t="s">
        <v>77</v>
      </c>
      <c r="D6" s="61"/>
      <c r="E6" s="66"/>
      <c r="F6" s="66"/>
      <c r="G6" s="67"/>
      <c r="H6" s="60"/>
      <c r="I6" s="60"/>
      <c r="J6" s="60"/>
    </row>
    <row r="7" spans="3:10" ht="15">
      <c r="C7" s="68" t="s">
        <v>73</v>
      </c>
      <c r="D7" s="68" t="s">
        <v>60</v>
      </c>
      <c r="E7" s="68" t="s">
        <v>61</v>
      </c>
      <c r="F7" s="68" t="s">
        <v>78</v>
      </c>
      <c r="G7" s="68" t="s">
        <v>62</v>
      </c>
      <c r="H7" s="68" t="s">
        <v>63</v>
      </c>
      <c r="I7" s="68" t="s">
        <v>64</v>
      </c>
      <c r="J7" s="69"/>
    </row>
    <row r="8" spans="3:10" ht="15">
      <c r="C8" s="68" t="s">
        <v>57</v>
      </c>
      <c r="D8" s="70">
        <v>627346.31000000006</v>
      </c>
      <c r="E8" s="69">
        <v>278362.09999999998</v>
      </c>
      <c r="F8" s="70">
        <v>93169.1</v>
      </c>
      <c r="G8" s="70">
        <v>397542.22</v>
      </c>
      <c r="H8" s="70">
        <v>1687221.08</v>
      </c>
      <c r="I8" s="70">
        <v>717965.84</v>
      </c>
      <c r="J8" s="69"/>
    </row>
    <row r="9" spans="3:10" ht="15">
      <c r="C9" s="68" t="s">
        <v>58</v>
      </c>
      <c r="D9" s="70">
        <v>477162.31</v>
      </c>
      <c r="E9" s="70">
        <v>369559.1</v>
      </c>
      <c r="F9" s="70">
        <v>278142.09999999998</v>
      </c>
      <c r="G9" s="70">
        <v>137737.22</v>
      </c>
      <c r="H9" s="69">
        <v>1964685.08</v>
      </c>
      <c r="I9" s="69">
        <v>601847.84</v>
      </c>
      <c r="J9" s="69"/>
    </row>
    <row r="10" spans="3:10" ht="15">
      <c r="C10" s="68" t="s">
        <v>74</v>
      </c>
      <c r="D10" s="70">
        <v>797684.31</v>
      </c>
      <c r="E10" s="70">
        <v>274492.09999999998</v>
      </c>
      <c r="F10" s="70">
        <v>196091.1</v>
      </c>
      <c r="G10" s="70">
        <v>298177.21999999997</v>
      </c>
      <c r="H10" s="69">
        <v>1518945.08</v>
      </c>
      <c r="I10" s="69">
        <v>156365.84</v>
      </c>
      <c r="J10" s="69"/>
    </row>
    <row r="11" spans="3:10" ht="15">
      <c r="C11" s="68" t="s">
        <v>59</v>
      </c>
      <c r="D11" s="70">
        <v>309281.09999999998</v>
      </c>
      <c r="E11" s="70">
        <v>321561.09999999998</v>
      </c>
      <c r="F11" s="70">
        <v>30214.22</v>
      </c>
      <c r="G11" s="70">
        <v>1190387.08</v>
      </c>
      <c r="H11" s="69">
        <v>1017478.76</v>
      </c>
      <c r="I11" s="69">
        <v>416958.16</v>
      </c>
      <c r="J11" s="69"/>
    </row>
    <row r="12" spans="3:10" ht="15">
      <c r="C12" s="68" t="s">
        <v>75</v>
      </c>
      <c r="D12" s="69">
        <f>SUM(D8:D11)</f>
        <v>2211474.0300000003</v>
      </c>
      <c r="E12" s="69">
        <f t="shared" ref="E12:I12" si="0">SUM(E8:E11)</f>
        <v>1243974.3999999999</v>
      </c>
      <c r="F12" s="69">
        <f>SUM(F8:F11)</f>
        <v>597616.5199999999</v>
      </c>
      <c r="G12" s="69">
        <f>SUM(G8:G11)</f>
        <v>2023843.74</v>
      </c>
      <c r="H12" s="69">
        <f t="shared" si="0"/>
        <v>6188330</v>
      </c>
      <c r="I12" s="69">
        <f t="shared" si="0"/>
        <v>1893137.68</v>
      </c>
      <c r="J12" s="68">
        <f>(SUM(D12:I12)/24)</f>
        <v>589932.34875</v>
      </c>
    </row>
    <row r="13" spans="3:10">
      <c r="C13" s="60"/>
      <c r="D13" s="60"/>
      <c r="E13" s="60"/>
      <c r="F13" s="60"/>
      <c r="G13" s="71" t="s">
        <v>76</v>
      </c>
      <c r="H13" s="71"/>
      <c r="I13" s="71"/>
      <c r="J13" s="72">
        <f>589932.3/1105.4</f>
        <v>533.68219648995841</v>
      </c>
    </row>
    <row r="24" spans="3:10">
      <c r="C24" s="60"/>
      <c r="D24" s="60"/>
      <c r="E24" s="60"/>
      <c r="F24" s="60"/>
      <c r="G24" s="60"/>
      <c r="H24" s="60"/>
      <c r="I24" s="60"/>
      <c r="J24" s="60"/>
    </row>
  </sheetData>
  <mergeCells count="2">
    <mergeCell ref="E5:G5"/>
    <mergeCell ref="G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2020-02-05T09:45:06Z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