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27" i="1"/>
  <c r="D24"/>
  <c r="F24" s="1"/>
  <c r="D25"/>
  <c r="F25" s="1"/>
  <c r="D26"/>
  <c r="C25"/>
  <c r="B25"/>
  <c r="F26"/>
  <c r="D20"/>
  <c r="F20" s="1"/>
  <c r="D21"/>
  <c r="D22"/>
  <c r="C21"/>
  <c r="B21"/>
  <c r="F22"/>
  <c r="F21"/>
  <c r="D16"/>
  <c r="F16" s="1"/>
  <c r="D17"/>
  <c r="D18"/>
  <c r="C17"/>
  <c r="B17"/>
  <c r="F18"/>
  <c r="F17"/>
  <c r="C13"/>
  <c r="B13"/>
  <c r="D3"/>
  <c r="D4"/>
  <c r="D5"/>
  <c r="D6"/>
  <c r="D7"/>
  <c r="D8"/>
  <c r="D9"/>
  <c r="D10"/>
  <c r="F7"/>
  <c r="C8"/>
  <c r="F6"/>
  <c r="B5"/>
  <c r="B8"/>
  <c r="D12"/>
  <c r="F12" s="1"/>
  <c r="D13"/>
  <c r="F13" s="1"/>
  <c r="D14"/>
  <c r="F14" s="1"/>
  <c r="F3"/>
  <c r="F4"/>
  <c r="F9"/>
  <c r="F10"/>
  <c r="F8"/>
  <c r="F46"/>
  <c r="F45"/>
  <c r="B40"/>
  <c r="F39"/>
  <c r="F41" s="1"/>
  <c r="F34"/>
  <c r="A72"/>
  <c r="A76"/>
  <c r="H20" i="2"/>
  <c r="F29" i="1" s="1"/>
  <c r="F6" i="5"/>
  <c r="F7"/>
  <c r="F13" s="1"/>
  <c r="F8"/>
  <c r="F9"/>
  <c r="F10"/>
  <c r="F11"/>
  <c r="F12"/>
  <c r="E13"/>
  <c r="F5" i="1" l="1"/>
  <c r="F28" l="1"/>
  <c r="F31" l="1"/>
  <c r="F35" s="1"/>
  <c r="F42"/>
  <c r="F47" s="1"/>
</calcChain>
</file>

<file path=xl/sharedStrings.xml><?xml version="1.0" encoding="utf-8"?>
<sst xmlns="http://schemas.openxmlformats.org/spreadsheetml/2006/main" count="190" uniqueCount="118">
  <si>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</si>
  <si>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</si>
  <si>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</si>
  <si>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</si>
  <si>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</si>
  <si>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</si>
  <si>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</si>
  <si>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</si>
  <si>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</si>
  <si>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</si>
  <si>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</si>
  <si>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</si>
  <si>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</si>
  <si>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</si>
  <si>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</si>
  <si>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</si>
  <si>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</si>
  <si>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</si>
  <si>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</si>
  <si>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</si>
  <si>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</si>
  <si>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</si>
  <si>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</si>
  <si>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</si>
  <si>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</si>
  <si>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</si>
  <si>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</si>
  <si>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</si>
  <si>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</si>
  <si>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</si>
  <si>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</si>
  <si>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</si>
  <si>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</si>
  <si>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</si>
  <si>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</si>
  <si>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</si>
  <si>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</si>
  <si>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</si>
  <si>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</si>
  <si>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</si>
  <si>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</si>
  <si>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</si>
  <si>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</si>
  <si>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</si>
  <si>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ICICI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</si>
  <si>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</si>
  <si>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</si>
  <si>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</si>
  <si>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</si>
  <si>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</si>
  <si>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</si>
  <si>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</si>
  <si>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</si>
  <si>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</si>
  <si>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</si>
  <si>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</si>
  <si>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</si>
  <si>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</si>
  <si>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</si>
  <si>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</si>
  <si>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</si>
  <si>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</si>
  <si>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</si>
  <si>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</si>
  <si>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</si>
  <si>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</si>
  <si>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</si>
  <si>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</si>
  <si>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</si>
  <si>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</si>
  <si>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</si>
  <si>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</si>
  <si>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</si>
  <si>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</si>
  <si>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</si>
  <si>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</si>
  <si>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</si>
  <si>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</si>
  <si>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</si>
  <si>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</si>
  <si>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</si>
  <si>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</si>
  <si>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</si>
  <si>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</si>
  <si>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</si>
  <si>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</si>
  <si>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</si>
  <si>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</si>
  <si>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</si>
  <si>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</si>
  <si>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</si>
  <si>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</si>
  <si>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</si>
  <si>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</si>
  <si>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Income From Other Sources</t>
  </si>
  <si>
    <t>Payment made under section 40A(2)b</t>
  </si>
  <si>
    <t>2016-17</t>
  </si>
  <si>
    <t>2017-18</t>
  </si>
  <si>
    <t>N</t>
  </si>
  <si>
    <t>Presons Impex</t>
  </si>
  <si>
    <t>Financial Year</t>
  </si>
  <si>
    <t>Interest To Partners</t>
  </si>
  <si>
    <t>Salary To Partners</t>
  </si>
  <si>
    <t>Sunil Kumar</t>
  </si>
  <si>
    <t>Loss From House Property</t>
  </si>
  <si>
    <t xml:space="preserve">Share In Firm </t>
  </si>
  <si>
    <t>Sharwan Kumar</t>
  </si>
  <si>
    <t>Shweta Kumari</t>
  </si>
  <si>
    <t>Ekta Rani</t>
  </si>
  <si>
    <t>HFHL_128070000005986</t>
  </si>
  <si>
    <t>ABFL</t>
  </si>
  <si>
    <t>HL</t>
  </si>
  <si>
    <t>HFHL_128070000006002</t>
  </si>
  <si>
    <t>HFHL_128070000020347</t>
  </si>
  <si>
    <t>HDB</t>
  </si>
  <si>
    <t>PL</t>
  </si>
  <si>
    <t>N (Less Than 12 Months)</t>
  </si>
  <si>
    <t>IVL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</si>
</sst>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0" fontId="11" fillId="0" borderId="0"/>
    <xf numFmtId="0" fontId="1" fillId="0" borderId="0" applyBorder="0" applyProtection="0"/>
    <xf numFmtId="164" fontId="1" fillId="0" borderId="0" applyBorder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7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7" borderId="1" xfId="2" applyNumberFormat="1" applyFont="1" applyFill="1" applyBorder="1" applyAlignment="1" applyProtection="1">
      <alignment horizontal="left" vertical="top" wrapText="1"/>
      <protection hidden="1"/>
    </xf>
    <xf numFmtId="2" fontId="2" fillId="2" borderId="1" xfId="0" applyNumberFormat="1" applyFont="1" applyFill="1" applyBorder="1" applyAlignment="1">
      <alignment horizontal="center" wrapText="1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3" fillId="2" borderId="0" xfId="3" applyFont="1" applyFill="1" applyBorder="1" applyAlignment="1">
      <alignment vertical="top"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165" fontId="12" fillId="4" borderId="1" xfId="1" applyNumberFormat="1" applyFont="1" applyFill="1" applyBorder="1" applyAlignment="1" applyProtection="1">
      <alignment horizontal="left" vertical="center" wrapText="1"/>
    </xf>
    <xf numFmtId="165" fontId="12" fillId="4" borderId="1" xfId="1" applyNumberFormat="1" applyFont="1" applyFill="1" applyBorder="1" applyAlignment="1" applyProtection="1">
      <alignment horizontal="center" vertical="center" wrapText="1"/>
    </xf>
    <xf numFmtId="9" fontId="12" fillId="4" borderId="1" xfId="1" applyNumberFormat="1" applyFont="1" applyFill="1" applyBorder="1" applyAlignment="1" applyProtection="1">
      <alignment horizontal="center" vertical="center" wrapText="1"/>
    </xf>
    <xf numFmtId="165" fontId="13" fillId="2" borderId="1" xfId="1" applyNumberFormat="1" applyFont="1" applyFill="1" applyBorder="1" applyAlignment="1" applyProtection="1">
      <alignment horizontal="left" vertical="center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6" fontId="13" fillId="0" borderId="1" xfId="1" applyNumberFormat="1" applyFont="1" applyFill="1" applyBorder="1" applyAlignment="1" applyProtection="1">
      <alignment horizontal="center" vertical="center"/>
    </xf>
    <xf numFmtId="165" fontId="13" fillId="2" borderId="1" xfId="1" applyNumberFormat="1" applyFont="1" applyFill="1" applyBorder="1" applyAlignment="1" applyProtection="1">
      <alignment horizontal="center" vertical="top"/>
    </xf>
    <xf numFmtId="9" fontId="13" fillId="2" borderId="1" xfId="1" applyNumberFormat="1" applyFont="1" applyFill="1" applyBorder="1" applyAlignment="1" applyProtection="1">
      <alignment horizontal="center" vertical="top"/>
    </xf>
    <xf numFmtId="164" fontId="12" fillId="4" borderId="1" xfId="1" applyFont="1" applyFill="1" applyBorder="1" applyAlignment="1" applyProtection="1">
      <alignment vertical="top" wrapText="1"/>
    </xf>
    <xf numFmtId="167" fontId="12" fillId="4" borderId="1" xfId="1" applyNumberFormat="1" applyFont="1" applyFill="1" applyBorder="1" applyAlignment="1" applyProtection="1">
      <alignment horizontal="center" vertical="top"/>
    </xf>
    <xf numFmtId="165" fontId="13" fillId="0" borderId="1" xfId="1" applyNumberFormat="1" applyFont="1" applyFill="1" applyBorder="1" applyAlignment="1" applyProtection="1">
      <alignment vertical="top" wrapText="1"/>
    </xf>
    <xf numFmtId="165" fontId="13" fillId="0" borderId="1" xfId="1" applyNumberFormat="1" applyFont="1" applyFill="1" applyBorder="1" applyAlignment="1" applyProtection="1">
      <alignment horizontal="left" vertical="top" wrapText="1"/>
    </xf>
    <xf numFmtId="10" fontId="13" fillId="0" borderId="1" xfId="1" applyNumberFormat="1" applyFont="1" applyFill="1" applyBorder="1" applyAlignment="1" applyProtection="1">
      <alignment horizontal="center" vertical="top"/>
    </xf>
    <xf numFmtId="165" fontId="13" fillId="4" borderId="1" xfId="1" applyNumberFormat="1" applyFont="1" applyFill="1" applyBorder="1" applyAlignment="1" applyProtection="1">
      <alignment horizontal="center" vertical="top"/>
    </xf>
    <xf numFmtId="165" fontId="13" fillId="0" borderId="1" xfId="1" applyNumberFormat="1" applyFont="1" applyFill="1" applyBorder="1" applyAlignment="1" applyProtection="1">
      <alignment horizontal="center" vertical="top"/>
    </xf>
    <xf numFmtId="2" fontId="13" fillId="4" borderId="1" xfId="6" applyNumberFormat="1" applyFont="1" applyFill="1" applyBorder="1" applyAlignment="1" applyProtection="1">
      <alignment horizontal="center" vertical="top"/>
    </xf>
    <xf numFmtId="164" fontId="13" fillId="4" borderId="1" xfId="6" applyNumberFormat="1" applyFont="1" applyFill="1" applyBorder="1" applyAlignment="1" applyProtection="1">
      <alignment horizontal="center" vertical="top"/>
    </xf>
    <xf numFmtId="10" fontId="13" fillId="4" borderId="1" xfId="1" applyNumberFormat="1" applyFont="1" applyFill="1" applyBorder="1" applyAlignment="1" applyProtection="1">
      <alignment horizontal="center" vertical="top"/>
    </xf>
    <xf numFmtId="164" fontId="13" fillId="0" borderId="1" xfId="1" applyNumberFormat="1" applyFont="1" applyFill="1" applyBorder="1" applyAlignment="1" applyProtection="1">
      <alignment horizontal="center" vertical="top"/>
    </xf>
    <xf numFmtId="165" fontId="13" fillId="4" borderId="1" xfId="6" applyNumberFormat="1" applyFont="1" applyFill="1" applyBorder="1" applyAlignment="1" applyProtection="1">
      <alignment horizontal="center" vertical="top"/>
    </xf>
    <xf numFmtId="10" fontId="13" fillId="4" borderId="1" xfId="6" applyNumberFormat="1" applyFont="1" applyFill="1" applyBorder="1" applyAlignment="1" applyProtection="1">
      <alignment horizontal="center" vertical="top"/>
    </xf>
    <xf numFmtId="164" fontId="13" fillId="0" borderId="1" xfId="1" applyNumberFormat="1" applyFont="1" applyFill="1" applyBorder="1" applyAlignment="1" applyProtection="1">
      <alignment vertical="top" wrapText="1"/>
    </xf>
    <xf numFmtId="2" fontId="13" fillId="0" borderId="1" xfId="6" applyNumberFormat="1" applyFont="1" applyFill="1" applyBorder="1" applyAlignment="1" applyProtection="1">
      <alignment horizontal="center" vertical="top"/>
    </xf>
    <xf numFmtId="164" fontId="13" fillId="0" borderId="1" xfId="6" applyNumberFormat="1" applyFont="1" applyFill="1" applyBorder="1" applyAlignment="1" applyProtection="1">
      <alignment horizontal="center" vertical="top"/>
    </xf>
    <xf numFmtId="10" fontId="13" fillId="5" borderId="1" xfId="5" applyNumberFormat="1" applyFont="1" applyFill="1" applyBorder="1" applyAlignment="1" applyProtection="1">
      <alignment horizontal="center" vertical="top"/>
    </xf>
    <xf numFmtId="0" fontId="12" fillId="2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center" vertical="top" wrapText="1"/>
    </xf>
    <xf numFmtId="0" fontId="13" fillId="0" borderId="1" xfId="4" applyFont="1" applyFill="1" applyBorder="1" applyAlignment="1">
      <alignment horizontal="left" vertical="center" wrapText="1"/>
    </xf>
    <xf numFmtId="0" fontId="13" fillId="0" borderId="1" xfId="4" applyFont="1" applyBorder="1" applyAlignment="1">
      <alignment horizontal="center" vertical="center" wrapText="1"/>
    </xf>
    <xf numFmtId="0" fontId="13" fillId="0" borderId="1" xfId="4" applyNumberFormat="1" applyFont="1" applyBorder="1" applyAlignment="1">
      <alignment horizontal="center" vertical="center" wrapText="1"/>
    </xf>
    <xf numFmtId="0" fontId="13" fillId="0" borderId="0" xfId="3" applyFont="1" applyFill="1" applyBorder="1" applyAlignment="1">
      <alignment vertical="top" wrapText="1"/>
    </xf>
    <xf numFmtId="0" fontId="13" fillId="0" borderId="0" xfId="0" applyFont="1" applyFill="1" applyBorder="1" applyAlignment="1">
      <alignment wrapText="1"/>
    </xf>
    <xf numFmtId="0" fontId="13" fillId="0" borderId="1" xfId="0" applyNumberFormat="1" applyFont="1" applyFill="1" applyBorder="1"/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3" fillId="4" borderId="1" xfId="0" applyNumberFormat="1" applyFont="1" applyFill="1" applyBorder="1"/>
    <xf numFmtId="165" fontId="12" fillId="0" borderId="1" xfId="1" applyNumberFormat="1" applyFont="1" applyFill="1" applyBorder="1" applyAlignment="1" applyProtection="1">
      <alignment horizontal="center" vertical="center"/>
    </xf>
    <xf numFmtId="168" fontId="12" fillId="3" borderId="1" xfId="1" applyNumberFormat="1" applyFont="1" applyFill="1" applyBorder="1" applyAlignment="1" applyProtection="1">
      <alignment horizontal="center" vertical="center" wrapText="1"/>
    </xf>
    <xf numFmtId="165" fontId="12" fillId="0" borderId="1" xfId="1" applyNumberFormat="1" applyFont="1" applyFill="1" applyBorder="1" applyAlignment="1" applyProtection="1">
      <alignment horizontal="center" vertical="top"/>
    </xf>
    <xf numFmtId="0" fontId="13" fillId="0" borderId="1" xfId="4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center"/>
    </xf>
    <xf numFmtId="0" fontId="12" fillId="3" borderId="1" xfId="4" applyFont="1" applyFill="1" applyBorder="1" applyAlignment="1">
      <alignment horizontal="center" vertical="top" wrapText="1"/>
    </xf>
    <xf numFmtId="0" fontId="12" fillId="0" borderId="1" xfId="4" applyFont="1" applyBorder="1" applyAlignment="1">
      <alignment horizontal="center" vertical="top" wrapText="1"/>
    </xf>
    <xf numFmtId="10" fontId="13" fillId="0" borderId="1" xfId="4" applyNumberFormat="1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vertical="top" wrapText="1"/>
    </xf>
    <xf numFmtId="0" fontId="13" fillId="0" borderId="1" xfId="4" applyFont="1" applyFill="1" applyBorder="1" applyAlignment="1">
      <alignment horizontal="justify" vertical="center" wrapText="1"/>
    </xf>
    <xf numFmtId="0" fontId="12" fillId="3" borderId="1" xfId="4" applyFont="1" applyFill="1" applyBorder="1" applyAlignment="1">
      <alignment horizontal="center" vertical="top"/>
    </xf>
    <xf numFmtId="0" fontId="13" fillId="0" borderId="1" xfId="4" applyFont="1" applyBorder="1" applyAlignment="1">
      <alignment horizontal="left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1" fontId="14" fillId="0" borderId="1" xfId="0" applyNumberFormat="1" applyFont="1" applyBorder="1" applyAlignment="1">
      <alignment horizontal="center" vertical="center" wrapText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94"/>
  <sheetViews>
    <sheetView tabSelected="1" zoomScale="148" zoomScaleNormal="148" workbookViewId="0">
      <selection activeCell="B6" sqref="B6"/>
    </sheetView>
  </sheetViews>
  <sheetFormatPr defaultColWidth="31.28515625" defaultRowHeight="12"/>
  <cols>
    <col min="1" max="1" width="40.42578125" style="34" customWidth="1"/>
    <col min="2" max="2" width="12.42578125" style="34" customWidth="1"/>
    <col min="3" max="3" width="12" style="34" customWidth="1"/>
    <col min="4" max="4" width="14.140625" style="34" customWidth="1"/>
    <col min="5" max="5" width="13.5703125" style="34" customWidth="1"/>
    <col min="6" max="6" width="17.140625" style="34" customWidth="1"/>
    <col min="7" max="7" width="16.28515625" style="34" customWidth="1"/>
    <col min="8" max="8" width="14.7109375" style="34" customWidth="1"/>
    <col min="9" max="9" width="11.85546875" style="34" customWidth="1"/>
    <col min="10" max="10" width="14.5703125" style="34" customWidth="1"/>
    <col min="11" max="12" width="13.140625" style="34" customWidth="1"/>
    <col min="13" max="13" width="13.7109375" style="34" customWidth="1"/>
    <col min="14" max="14" width="14.140625" style="34" customWidth="1"/>
    <col min="15" max="15" width="11.85546875" style="34" customWidth="1"/>
    <col min="16" max="16" width="12" style="34" customWidth="1"/>
    <col min="17" max="17" width="11" style="34" customWidth="1"/>
    <col min="18" max="18" width="11.5703125" style="34" customWidth="1"/>
    <col min="19" max="19" width="12" style="34" customWidth="1"/>
    <col min="20" max="237" width="31.28515625" style="34"/>
    <col min="238" max="245" width="31.28515625" style="35"/>
    <col min="246" max="247" width="31.28515625" style="36"/>
    <col min="248" max="16384" width="31.28515625" style="37"/>
  </cols>
  <sheetData>
    <row r="1" spans="1:6" ht="26.85" customHeight="1">
      <c r="A1" s="33" t="s">
        <v>99</v>
      </c>
      <c r="B1" s="71" t="s">
        <v>100</v>
      </c>
      <c r="C1" s="71"/>
      <c r="D1" s="32" t="s">
        <v>0</v>
      </c>
      <c r="E1" s="32">
        <v>7720208401</v>
      </c>
      <c r="F1" s="32" t="s">
        <v>1</v>
      </c>
    </row>
    <row r="2" spans="1:6">
      <c r="A2" s="38" t="s">
        <v>99</v>
      </c>
      <c r="B2" s="39" t="s">
        <v>97</v>
      </c>
      <c r="C2" s="39" t="s">
        <v>96</v>
      </c>
      <c r="D2" s="39" t="s">
        <v>67</v>
      </c>
      <c r="E2" s="40" t="s">
        <v>2</v>
      </c>
      <c r="F2" s="39" t="s">
        <v>68</v>
      </c>
    </row>
    <row r="3" spans="1:6">
      <c r="A3" s="41" t="s">
        <v>88</v>
      </c>
      <c r="B3" s="42">
        <v>570221.59</v>
      </c>
      <c r="C3" s="43">
        <v>429835.95</v>
      </c>
      <c r="D3" s="44">
        <f>AVERAGE(B3:C3)</f>
        <v>500028.77</v>
      </c>
      <c r="E3" s="45">
        <v>1</v>
      </c>
      <c r="F3" s="44">
        <f t="shared" ref="F3:F10" si="0">E3*D3</f>
        <v>500028.77</v>
      </c>
    </row>
    <row r="4" spans="1:6">
      <c r="A4" s="41" t="s">
        <v>89</v>
      </c>
      <c r="B4" s="42">
        <v>636305</v>
      </c>
      <c r="C4" s="43">
        <v>452403</v>
      </c>
      <c r="D4" s="44">
        <f>AVERAGE(B4:C4)</f>
        <v>544354</v>
      </c>
      <c r="E4" s="45">
        <v>1</v>
      </c>
      <c r="F4" s="44">
        <f t="shared" si="0"/>
        <v>544354</v>
      </c>
    </row>
    <row r="5" spans="1:6">
      <c r="A5" s="41" t="s">
        <v>90</v>
      </c>
      <c r="B5" s="42">
        <f>236514.13+158204.13</f>
        <v>394718.26</v>
      </c>
      <c r="C5" s="43">
        <v>1842894.76</v>
      </c>
      <c r="D5" s="44">
        <f>AVERAGE(B5:C5)</f>
        <v>1118806.51</v>
      </c>
      <c r="E5" s="45">
        <v>0</v>
      </c>
      <c r="F5" s="44">
        <f t="shared" si="0"/>
        <v>0</v>
      </c>
    </row>
    <row r="6" spans="1:6">
      <c r="A6" s="41" t="s">
        <v>101</v>
      </c>
      <c r="B6" s="42">
        <v>2013556</v>
      </c>
      <c r="C6" s="43">
        <v>2028321</v>
      </c>
      <c r="D6" s="44">
        <f>AVERAGE(B6:C6)</f>
        <v>2020938.5</v>
      </c>
      <c r="E6" s="45">
        <v>1</v>
      </c>
      <c r="F6" s="44">
        <f t="shared" si="0"/>
        <v>2020938.5</v>
      </c>
    </row>
    <row r="7" spans="1:6">
      <c r="A7" s="41" t="s">
        <v>102</v>
      </c>
      <c r="B7" s="42">
        <v>768000</v>
      </c>
      <c r="C7" s="43">
        <v>588000</v>
      </c>
      <c r="D7" s="44">
        <f>AVERAGE(B7:C7)</f>
        <v>678000</v>
      </c>
      <c r="E7" s="45">
        <v>1</v>
      </c>
      <c r="F7" s="44">
        <f t="shared" ref="F7" si="1">E7*D7</f>
        <v>678000</v>
      </c>
    </row>
    <row r="8" spans="1:6">
      <c r="A8" s="41" t="s">
        <v>95</v>
      </c>
      <c r="B8" s="42">
        <f>144000+300000+180000+174000+144000+180000+491217+537712+535457+449170</f>
        <v>3135556</v>
      </c>
      <c r="C8" s="43">
        <f>554062+72000+477615+300000+446820+144000+174000+549824+72000+90000</f>
        <v>2880321</v>
      </c>
      <c r="D8" s="44">
        <f>AVERAGE(B8:C8)</f>
        <v>3007938.5</v>
      </c>
      <c r="E8" s="45">
        <v>1</v>
      </c>
      <c r="F8" s="44">
        <f t="shared" si="0"/>
        <v>3007938.5</v>
      </c>
    </row>
    <row r="9" spans="1:6">
      <c r="A9" s="41" t="s">
        <v>94</v>
      </c>
      <c r="B9" s="42">
        <v>0</v>
      </c>
      <c r="C9" s="43">
        <v>0</v>
      </c>
      <c r="D9" s="44">
        <f>AVERAGE(B9:C9)</f>
        <v>0</v>
      </c>
      <c r="E9" s="45">
        <v>0.5</v>
      </c>
      <c r="F9" s="44">
        <f t="shared" si="0"/>
        <v>0</v>
      </c>
    </row>
    <row r="10" spans="1:6">
      <c r="A10" s="41" t="s">
        <v>69</v>
      </c>
      <c r="B10" s="42">
        <v>-188378</v>
      </c>
      <c r="C10" s="42">
        <v>-135666</v>
      </c>
      <c r="D10" s="44">
        <f>AVERAGE(B10:C10)</f>
        <v>-162022</v>
      </c>
      <c r="E10" s="45">
        <v>1</v>
      </c>
      <c r="F10" s="44">
        <f t="shared" si="0"/>
        <v>-162022</v>
      </c>
    </row>
    <row r="11" spans="1:6">
      <c r="A11" s="38" t="s">
        <v>103</v>
      </c>
      <c r="B11" s="39" t="s">
        <v>97</v>
      </c>
      <c r="C11" s="39" t="s">
        <v>96</v>
      </c>
      <c r="D11" s="39" t="s">
        <v>67</v>
      </c>
      <c r="E11" s="40" t="s">
        <v>2</v>
      </c>
      <c r="F11" s="39" t="s">
        <v>68</v>
      </c>
    </row>
    <row r="12" spans="1:6">
      <c r="A12" s="41" t="s">
        <v>104</v>
      </c>
      <c r="B12" s="42">
        <v>-74000</v>
      </c>
      <c r="C12" s="43">
        <v>-200000</v>
      </c>
      <c r="D12" s="44">
        <f>AVERAGE(B12:C12)</f>
        <v>-137000</v>
      </c>
      <c r="E12" s="45">
        <v>0</v>
      </c>
      <c r="F12" s="44">
        <f t="shared" ref="F12:F14" si="2">E12*D12</f>
        <v>0</v>
      </c>
    </row>
    <row r="13" spans="1:6">
      <c r="A13" s="41" t="s">
        <v>105</v>
      </c>
      <c r="B13" s="42">
        <f>300000+491217</f>
        <v>791217</v>
      </c>
      <c r="C13" s="43">
        <f>300000+477615</f>
        <v>777615</v>
      </c>
      <c r="D13" s="44">
        <f>AVERAGE(B13:C13)</f>
        <v>784416</v>
      </c>
      <c r="E13" s="45">
        <v>0</v>
      </c>
      <c r="F13" s="44">
        <f t="shared" si="2"/>
        <v>0</v>
      </c>
    </row>
    <row r="14" spans="1:6">
      <c r="A14" s="41" t="s">
        <v>69</v>
      </c>
      <c r="B14" s="42">
        <v>-24327</v>
      </c>
      <c r="C14" s="42">
        <v>-12206</v>
      </c>
      <c r="D14" s="44">
        <f>AVERAGE(B14:C14)</f>
        <v>-18266.5</v>
      </c>
      <c r="E14" s="45">
        <v>1</v>
      </c>
      <c r="F14" s="44">
        <f t="shared" si="2"/>
        <v>-18266.5</v>
      </c>
    </row>
    <row r="15" spans="1:6">
      <c r="A15" s="38" t="s">
        <v>106</v>
      </c>
      <c r="B15" s="39" t="s">
        <v>97</v>
      </c>
      <c r="C15" s="39" t="s">
        <v>96</v>
      </c>
      <c r="D15" s="39" t="s">
        <v>67</v>
      </c>
      <c r="E15" s="40" t="s">
        <v>2</v>
      </c>
      <c r="F15" s="39" t="s">
        <v>68</v>
      </c>
    </row>
    <row r="16" spans="1:6">
      <c r="A16" s="41" t="s">
        <v>104</v>
      </c>
      <c r="B16" s="42">
        <v>-145352</v>
      </c>
      <c r="C16" s="43">
        <v>-78200</v>
      </c>
      <c r="D16" s="44">
        <f>AVERAGE(B16:C16)</f>
        <v>-111776</v>
      </c>
      <c r="E16" s="45">
        <v>0</v>
      </c>
      <c r="F16" s="44">
        <f t="shared" ref="F16:F18" si="3">E16*D16</f>
        <v>0</v>
      </c>
    </row>
    <row r="17" spans="1:6">
      <c r="A17" s="41" t="s">
        <v>105</v>
      </c>
      <c r="B17" s="42">
        <f>180000+449170</f>
        <v>629170</v>
      </c>
      <c r="C17" s="43">
        <f>144000+446820</f>
        <v>590820</v>
      </c>
      <c r="D17" s="44">
        <f>AVERAGE(B17:C17)</f>
        <v>609995</v>
      </c>
      <c r="E17" s="45">
        <v>0</v>
      </c>
      <c r="F17" s="44">
        <f t="shared" si="3"/>
        <v>0</v>
      </c>
    </row>
    <row r="18" spans="1:6">
      <c r="A18" s="41" t="s">
        <v>69</v>
      </c>
      <c r="B18" s="42">
        <v>-454</v>
      </c>
      <c r="C18" s="42">
        <v>-5205</v>
      </c>
      <c r="D18" s="44">
        <f>AVERAGE(B18:C18)</f>
        <v>-2829.5</v>
      </c>
      <c r="E18" s="45">
        <v>1</v>
      </c>
      <c r="F18" s="44">
        <f t="shared" si="3"/>
        <v>-2829.5</v>
      </c>
    </row>
    <row r="19" spans="1:6">
      <c r="A19" s="38" t="s">
        <v>107</v>
      </c>
      <c r="B19" s="39" t="s">
        <v>97</v>
      </c>
      <c r="C19" s="39" t="s">
        <v>96</v>
      </c>
      <c r="D19" s="39" t="s">
        <v>67</v>
      </c>
      <c r="E19" s="40" t="s">
        <v>2</v>
      </c>
      <c r="F19" s="39" t="s">
        <v>68</v>
      </c>
    </row>
    <row r="20" spans="1:6">
      <c r="A20" s="41" t="s">
        <v>104</v>
      </c>
      <c r="B20" s="42">
        <v>-200000</v>
      </c>
      <c r="C20" s="43">
        <v>-200000</v>
      </c>
      <c r="D20" s="44">
        <f>AVERAGE(B20:C20)</f>
        <v>-200000</v>
      </c>
      <c r="E20" s="45">
        <v>0</v>
      </c>
      <c r="F20" s="44">
        <f t="shared" ref="F20:F22" si="4">E20*D20</f>
        <v>0</v>
      </c>
    </row>
    <row r="21" spans="1:6">
      <c r="A21" s="41" t="s">
        <v>105</v>
      </c>
      <c r="B21" s="42">
        <f>144000+537712</f>
        <v>681712</v>
      </c>
      <c r="C21" s="43">
        <f>72000+554062</f>
        <v>626062</v>
      </c>
      <c r="D21" s="44">
        <f>AVERAGE(B21:C21)</f>
        <v>653887</v>
      </c>
      <c r="E21" s="45">
        <v>0</v>
      </c>
      <c r="F21" s="44">
        <f t="shared" si="4"/>
        <v>0</v>
      </c>
    </row>
    <row r="22" spans="1:6">
      <c r="A22" s="41" t="s">
        <v>69</v>
      </c>
      <c r="B22" s="42">
        <v>-1634</v>
      </c>
      <c r="C22" s="42">
        <v>-1410</v>
      </c>
      <c r="D22" s="44">
        <f>AVERAGE(B22:C22)</f>
        <v>-1522</v>
      </c>
      <c r="E22" s="45">
        <v>1</v>
      </c>
      <c r="F22" s="44">
        <f t="shared" si="4"/>
        <v>-1522</v>
      </c>
    </row>
    <row r="23" spans="1:6">
      <c r="A23" s="38" t="s">
        <v>108</v>
      </c>
      <c r="B23" s="39" t="s">
        <v>97</v>
      </c>
      <c r="C23" s="39" t="s">
        <v>96</v>
      </c>
      <c r="D23" s="39" t="s">
        <v>67</v>
      </c>
      <c r="E23" s="40" t="s">
        <v>2</v>
      </c>
      <c r="F23" s="39" t="s">
        <v>68</v>
      </c>
    </row>
    <row r="24" spans="1:6">
      <c r="A24" s="41" t="s">
        <v>104</v>
      </c>
      <c r="B24" s="42">
        <v>-200000</v>
      </c>
      <c r="C24" s="43">
        <v>-200000</v>
      </c>
      <c r="D24" s="44">
        <f>AVERAGE(B24:C24)</f>
        <v>-200000</v>
      </c>
      <c r="E24" s="45">
        <v>0</v>
      </c>
      <c r="F24" s="44">
        <f t="shared" ref="F24:F26" si="5">E24*D24</f>
        <v>0</v>
      </c>
    </row>
    <row r="25" spans="1:6">
      <c r="A25" s="41" t="s">
        <v>105</v>
      </c>
      <c r="B25" s="42">
        <f>144000+535457</f>
        <v>679457</v>
      </c>
      <c r="C25" s="43">
        <f>72000+549824</f>
        <v>621824</v>
      </c>
      <c r="D25" s="44">
        <f>AVERAGE(B25:C25)</f>
        <v>650640.5</v>
      </c>
      <c r="E25" s="45">
        <v>0</v>
      </c>
      <c r="F25" s="44">
        <f t="shared" si="5"/>
        <v>0</v>
      </c>
    </row>
    <row r="26" spans="1:6">
      <c r="A26" s="41" t="s">
        <v>69</v>
      </c>
      <c r="B26" s="42">
        <v>-1517</v>
      </c>
      <c r="C26" s="42">
        <v>-3446</v>
      </c>
      <c r="D26" s="44">
        <f>AVERAGE(B26:C26)</f>
        <v>-2481.5</v>
      </c>
      <c r="E26" s="45">
        <v>1</v>
      </c>
      <c r="F26" s="44">
        <f t="shared" si="5"/>
        <v>-2481.5</v>
      </c>
    </row>
    <row r="27" spans="1:6" ht="15.4" customHeight="1">
      <c r="A27" s="46" t="s">
        <v>70</v>
      </c>
      <c r="B27" s="72"/>
      <c r="C27" s="72"/>
      <c r="D27" s="72"/>
      <c r="E27" s="72"/>
      <c r="F27" s="47">
        <f>+SUM(F3:F26)</f>
        <v>6564138.2699999996</v>
      </c>
    </row>
    <row r="28" spans="1:6" ht="16.350000000000001" customHeight="1">
      <c r="A28" s="48" t="s">
        <v>71</v>
      </c>
      <c r="B28" s="70"/>
      <c r="C28" s="70"/>
      <c r="D28" s="70"/>
      <c r="E28" s="70"/>
      <c r="F28" s="47">
        <f>F27/12</f>
        <v>547011.52249999996</v>
      </c>
    </row>
    <row r="29" spans="1:6">
      <c r="A29" s="48" t="s">
        <v>72</v>
      </c>
      <c r="B29" s="70"/>
      <c r="C29" s="70"/>
      <c r="D29" s="70"/>
      <c r="E29" s="70"/>
      <c r="F29" s="44">
        <f>RTR!H20</f>
        <v>143724</v>
      </c>
    </row>
    <row r="30" spans="1:6" ht="16.350000000000001" customHeight="1">
      <c r="A30" s="49" t="s">
        <v>73</v>
      </c>
      <c r="B30" s="73"/>
      <c r="C30" s="73"/>
      <c r="D30" s="73"/>
      <c r="E30" s="73"/>
      <c r="F30" s="50">
        <v>2</v>
      </c>
    </row>
    <row r="31" spans="1:6" ht="16.350000000000001" customHeight="1">
      <c r="A31" s="48" t="s">
        <v>74</v>
      </c>
      <c r="B31" s="70"/>
      <c r="C31" s="70"/>
      <c r="D31" s="70"/>
      <c r="E31" s="70"/>
      <c r="F31" s="51">
        <f>(F28*F30)-F29</f>
        <v>950299.04499999993</v>
      </c>
    </row>
    <row r="32" spans="1:6" ht="12" customHeight="1">
      <c r="A32" s="48" t="s">
        <v>75</v>
      </c>
      <c r="B32" s="70"/>
      <c r="C32" s="70"/>
      <c r="D32" s="70"/>
      <c r="E32" s="70"/>
      <c r="F32" s="52">
        <v>180</v>
      </c>
    </row>
    <row r="33" spans="1:6" ht="12.75" customHeight="1">
      <c r="A33" s="48" t="s">
        <v>76</v>
      </c>
      <c r="B33" s="70"/>
      <c r="C33" s="70"/>
      <c r="D33" s="70"/>
      <c r="E33" s="70"/>
      <c r="F33" s="50">
        <v>0.1</v>
      </c>
    </row>
    <row r="34" spans="1:6">
      <c r="A34" s="48" t="s">
        <v>77</v>
      </c>
      <c r="B34" s="70"/>
      <c r="C34" s="70"/>
      <c r="D34" s="70"/>
      <c r="E34" s="70"/>
      <c r="F34" s="53">
        <f>PMT(F33/12,F32,-100000)</f>
        <v>1074.6051177081183</v>
      </c>
    </row>
    <row r="35" spans="1:6">
      <c r="A35" s="48" t="s">
        <v>78</v>
      </c>
      <c r="B35" s="70"/>
      <c r="C35" s="70"/>
      <c r="D35" s="70"/>
      <c r="E35" s="70"/>
      <c r="F35" s="54">
        <f>F31/F34</f>
        <v>884.32395243637575</v>
      </c>
    </row>
    <row r="36" spans="1:6" ht="15.4" customHeight="1">
      <c r="A36" s="74" t="s">
        <v>79</v>
      </c>
      <c r="B36" s="74"/>
      <c r="C36" s="74"/>
      <c r="D36" s="74"/>
      <c r="E36" s="74"/>
      <c r="F36" s="74"/>
    </row>
    <row r="37" spans="1:6">
      <c r="A37" s="48" t="s">
        <v>75</v>
      </c>
      <c r="B37" s="70"/>
      <c r="C37" s="70"/>
      <c r="D37" s="70"/>
      <c r="E37" s="70"/>
      <c r="F37" s="51">
        <v>180</v>
      </c>
    </row>
    <row r="38" spans="1:6">
      <c r="A38" s="48" t="s">
        <v>76</v>
      </c>
      <c r="B38" s="70"/>
      <c r="C38" s="70"/>
      <c r="D38" s="70"/>
      <c r="E38" s="70"/>
      <c r="F38" s="55">
        <v>9.5500000000000002E-2</v>
      </c>
    </row>
    <row r="39" spans="1:6">
      <c r="A39" s="48" t="s">
        <v>77</v>
      </c>
      <c r="B39" s="70"/>
      <c r="C39" s="70"/>
      <c r="D39" s="70"/>
      <c r="E39" s="70"/>
      <c r="F39" s="54">
        <f>PMT(F38/12,F37,-100000)</f>
        <v>1047.2438674424591</v>
      </c>
    </row>
    <row r="40" spans="1:6">
      <c r="A40" s="48" t="s">
        <v>80</v>
      </c>
      <c r="B40" s="75">
        <f>B30</f>
        <v>0</v>
      </c>
      <c r="C40" s="75"/>
      <c r="D40" s="75"/>
      <c r="E40" s="75"/>
      <c r="F40" s="56">
        <v>0</v>
      </c>
    </row>
    <row r="41" spans="1:6">
      <c r="A41" s="48" t="s">
        <v>81</v>
      </c>
      <c r="B41" s="70"/>
      <c r="C41" s="70"/>
      <c r="D41" s="70"/>
      <c r="E41" s="70"/>
      <c r="F41" s="57">
        <f>F40*F39</f>
        <v>0</v>
      </c>
    </row>
    <row r="42" spans="1:6">
      <c r="A42" s="48" t="s">
        <v>82</v>
      </c>
      <c r="B42" s="70"/>
      <c r="C42" s="70"/>
      <c r="D42" s="70"/>
      <c r="E42" s="70"/>
      <c r="F42" s="58">
        <f>(F41+F29)/F28</f>
        <v>0.26274400828549277</v>
      </c>
    </row>
    <row r="43" spans="1:6">
      <c r="A43" s="59" t="s">
        <v>83</v>
      </c>
      <c r="B43" s="77" t="s">
        <v>3</v>
      </c>
      <c r="C43" s="77"/>
      <c r="D43" s="77"/>
      <c r="E43" s="77"/>
      <c r="F43" s="60">
        <v>0</v>
      </c>
    </row>
    <row r="44" spans="1:6">
      <c r="A44" s="59" t="s">
        <v>84</v>
      </c>
      <c r="B44" s="70"/>
      <c r="C44" s="70"/>
      <c r="D44" s="70"/>
      <c r="E44" s="70"/>
      <c r="F44" s="61"/>
    </row>
    <row r="45" spans="1:6">
      <c r="A45" s="59" t="s">
        <v>85</v>
      </c>
      <c r="B45" s="70"/>
      <c r="C45" s="70"/>
      <c r="D45" s="70"/>
      <c r="E45" s="70"/>
      <c r="F45" s="62" t="e">
        <f>F40/F43</f>
        <v>#DIV/0!</v>
      </c>
    </row>
    <row r="46" spans="1:6">
      <c r="A46" s="48" t="s">
        <v>86</v>
      </c>
      <c r="B46" s="70"/>
      <c r="C46" s="70"/>
      <c r="D46" s="70"/>
      <c r="E46" s="70"/>
      <c r="F46" s="62" t="e">
        <f>(F40+F44)/F43</f>
        <v>#DIV/0!</v>
      </c>
    </row>
    <row r="47" spans="1:6">
      <c r="A47" s="48" t="s">
        <v>87</v>
      </c>
      <c r="B47" s="70"/>
      <c r="C47" s="70"/>
      <c r="D47" s="70"/>
      <c r="E47" s="70"/>
      <c r="F47" s="62" t="e">
        <f>F46+F42</f>
        <v>#DIV/0!</v>
      </c>
    </row>
    <row r="48" spans="1:6" ht="15.4" customHeight="1">
      <c r="A48" s="76"/>
      <c r="B48" s="76"/>
      <c r="C48" s="76"/>
      <c r="D48" s="76"/>
      <c r="E48" s="76"/>
      <c r="F48" s="76"/>
    </row>
    <row r="49" spans="1:6">
      <c r="A49" s="76"/>
      <c r="B49" s="76"/>
      <c r="C49" s="76"/>
      <c r="D49" s="76"/>
      <c r="E49" s="76"/>
      <c r="F49" s="76"/>
    </row>
    <row r="50" spans="1:6" ht="15.4" customHeight="1">
      <c r="A50" s="76"/>
      <c r="B50" s="76"/>
      <c r="C50" s="76"/>
      <c r="D50" s="76"/>
      <c r="E50" s="76"/>
      <c r="F50" s="76"/>
    </row>
    <row r="51" spans="1:6">
      <c r="A51" s="76"/>
      <c r="B51" s="76"/>
      <c r="C51" s="76"/>
      <c r="D51" s="76"/>
      <c r="E51" s="76"/>
      <c r="F51" s="76"/>
    </row>
    <row r="52" spans="1:6">
      <c r="A52" s="76"/>
      <c r="B52" s="76"/>
      <c r="C52" s="76"/>
      <c r="D52" s="76"/>
      <c r="E52" s="76"/>
      <c r="F52" s="76"/>
    </row>
    <row r="53" spans="1:6">
      <c r="A53" s="76"/>
      <c r="B53" s="76"/>
      <c r="C53" s="76"/>
      <c r="D53" s="76"/>
      <c r="E53" s="76"/>
      <c r="F53" s="76"/>
    </row>
    <row r="54" spans="1:6">
      <c r="A54" s="76"/>
      <c r="B54" s="76"/>
      <c r="C54" s="76"/>
      <c r="D54" s="76"/>
      <c r="E54" s="76"/>
      <c r="F54" s="76"/>
    </row>
    <row r="55" spans="1:6" ht="15.4" customHeight="1">
      <c r="A55" s="76"/>
      <c r="B55" s="76"/>
      <c r="C55" s="76"/>
      <c r="D55" s="76"/>
      <c r="E55" s="76"/>
      <c r="F55" s="76"/>
    </row>
    <row r="56" spans="1:6">
      <c r="A56" s="76"/>
      <c r="B56" s="76"/>
      <c r="C56" s="76"/>
      <c r="D56" s="76"/>
      <c r="E56" s="76"/>
      <c r="F56" s="76"/>
    </row>
    <row r="57" spans="1:6">
      <c r="A57" s="78" t="s">
        <v>6</v>
      </c>
      <c r="B57" s="78"/>
      <c r="C57" s="78"/>
      <c r="D57" s="78"/>
      <c r="E57" s="78"/>
      <c r="F57" s="78"/>
    </row>
    <row r="58" spans="1:6">
      <c r="A58" s="76"/>
      <c r="B58" s="76"/>
      <c r="C58" s="76"/>
      <c r="D58" s="76"/>
      <c r="E58" s="76"/>
      <c r="F58" s="76"/>
    </row>
    <row r="59" spans="1:6">
      <c r="A59" s="76" t="s">
        <v>7</v>
      </c>
      <c r="B59" s="76"/>
      <c r="C59" s="76"/>
      <c r="D59" s="76"/>
      <c r="E59" s="76"/>
      <c r="F59" s="76"/>
    </row>
    <row r="60" spans="1:6">
      <c r="A60" s="76"/>
      <c r="B60" s="76"/>
      <c r="C60" s="76"/>
      <c r="D60" s="76"/>
      <c r="E60" s="76"/>
      <c r="F60" s="76"/>
    </row>
    <row r="61" spans="1:6" ht="15.4" customHeight="1">
      <c r="A61" s="76"/>
      <c r="B61" s="76"/>
      <c r="C61" s="76"/>
      <c r="D61" s="76"/>
      <c r="E61" s="76"/>
      <c r="F61" s="76"/>
    </row>
    <row r="62" spans="1:6">
      <c r="A62" s="76"/>
      <c r="B62" s="76"/>
      <c r="C62" s="76"/>
      <c r="D62" s="76"/>
      <c r="E62" s="76"/>
      <c r="F62" s="76"/>
    </row>
    <row r="63" spans="1:6">
      <c r="A63" s="76"/>
      <c r="B63" s="76"/>
      <c r="C63" s="76"/>
      <c r="D63" s="76"/>
      <c r="E63" s="76"/>
      <c r="F63" s="76"/>
    </row>
    <row r="64" spans="1:6">
      <c r="A64" s="78" t="s">
        <v>8</v>
      </c>
      <c r="B64" s="78"/>
      <c r="C64" s="78"/>
      <c r="D64" s="78"/>
      <c r="E64" s="78"/>
      <c r="F64" s="78"/>
    </row>
    <row r="65" spans="1:6" ht="15.4" customHeight="1">
      <c r="A65" s="76"/>
      <c r="B65" s="76"/>
      <c r="C65" s="76"/>
      <c r="D65" s="76"/>
      <c r="E65" s="76"/>
      <c r="F65" s="76"/>
    </row>
    <row r="66" spans="1:6" ht="26.85" customHeight="1">
      <c r="A66" s="76"/>
      <c r="B66" s="76"/>
      <c r="C66" s="76"/>
      <c r="D66" s="76"/>
      <c r="E66" s="76"/>
      <c r="F66" s="76"/>
    </row>
    <row r="67" spans="1:6" ht="15.4" customHeight="1">
      <c r="A67" s="76"/>
      <c r="B67" s="76"/>
      <c r="C67" s="76"/>
      <c r="D67" s="76"/>
      <c r="E67" s="76"/>
      <c r="F67" s="76"/>
    </row>
    <row r="68" spans="1:6" ht="15.4" customHeight="1">
      <c r="A68" s="76"/>
      <c r="B68" s="76"/>
      <c r="C68" s="76"/>
      <c r="D68" s="76"/>
      <c r="E68" s="76"/>
      <c r="F68" s="76"/>
    </row>
    <row r="69" spans="1:6">
      <c r="A69" s="76"/>
      <c r="B69" s="76"/>
      <c r="C69" s="76"/>
      <c r="D69" s="76"/>
      <c r="E69" s="76"/>
      <c r="F69" s="76"/>
    </row>
    <row r="70" spans="1:6" ht="16.350000000000001" customHeight="1">
      <c r="A70" s="78" t="s">
        <v>9</v>
      </c>
      <c r="B70" s="78"/>
      <c r="C70" s="78"/>
      <c r="D70" s="78"/>
      <c r="E70" s="78"/>
      <c r="F70" s="78"/>
    </row>
    <row r="71" spans="1:6" ht="16.350000000000001" customHeight="1">
      <c r="A71" s="63" t="s">
        <v>5</v>
      </c>
      <c r="B71" s="64" t="s">
        <v>10</v>
      </c>
      <c r="C71" s="64" t="s">
        <v>11</v>
      </c>
      <c r="D71" s="64" t="s">
        <v>12</v>
      </c>
      <c r="E71" s="64" t="s">
        <v>13</v>
      </c>
      <c r="F71" s="64" t="s">
        <v>14</v>
      </c>
    </row>
    <row r="72" spans="1:6" ht="16.350000000000001" customHeight="1">
      <c r="A72" s="65" t="str">
        <f>+A43</f>
        <v xml:space="preserve">Value based on Market valuation                </v>
      </c>
      <c r="B72" s="66"/>
      <c r="C72" s="66"/>
      <c r="D72" s="67" t="s">
        <v>15</v>
      </c>
      <c r="E72" s="66" t="s">
        <v>15</v>
      </c>
      <c r="F72" s="66"/>
    </row>
    <row r="73" spans="1:6" ht="16.350000000000001" customHeight="1">
      <c r="A73" s="65" t="s">
        <v>4</v>
      </c>
      <c r="B73" s="66"/>
      <c r="C73" s="66"/>
      <c r="D73" s="67" t="s">
        <v>15</v>
      </c>
      <c r="E73" s="66" t="s">
        <v>15</v>
      </c>
      <c r="F73" s="66"/>
    </row>
    <row r="74" spans="1:6" ht="16.350000000000001" customHeight="1">
      <c r="A74" s="78" t="s">
        <v>16</v>
      </c>
      <c r="B74" s="78"/>
      <c r="C74" s="78"/>
      <c r="D74" s="78"/>
      <c r="E74" s="78"/>
      <c r="F74" s="78"/>
    </row>
    <row r="75" spans="1:6" ht="16.350000000000001" customHeight="1">
      <c r="A75" s="63" t="s">
        <v>5</v>
      </c>
      <c r="B75" s="64" t="s">
        <v>17</v>
      </c>
      <c r="C75" s="64" t="s">
        <v>18</v>
      </c>
      <c r="D75" s="64" t="s">
        <v>19</v>
      </c>
      <c r="E75" s="79" t="s">
        <v>20</v>
      </c>
      <c r="F75" s="79"/>
    </row>
    <row r="76" spans="1:6" ht="16.350000000000001" customHeight="1">
      <c r="A76" s="65" t="str">
        <f>+A43</f>
        <v xml:space="preserve">Value based on Market valuation                </v>
      </c>
      <c r="B76" s="66" t="s">
        <v>15</v>
      </c>
      <c r="C76" s="66"/>
      <c r="D76" s="67" t="s">
        <v>15</v>
      </c>
      <c r="E76" s="80" t="s">
        <v>15</v>
      </c>
      <c r="F76" s="80"/>
    </row>
    <row r="77" spans="1:6" ht="16.350000000000001" customHeight="1">
      <c r="A77" s="65" t="s">
        <v>4</v>
      </c>
      <c r="B77" s="66" t="s">
        <v>15</v>
      </c>
      <c r="C77" s="66"/>
      <c r="D77" s="67" t="s">
        <v>15</v>
      </c>
      <c r="E77" s="80" t="s">
        <v>15</v>
      </c>
      <c r="F77" s="80"/>
    </row>
    <row r="78" spans="1:6" ht="16.350000000000001" customHeight="1">
      <c r="A78" s="81" t="s">
        <v>21</v>
      </c>
      <c r="B78" s="81"/>
      <c r="C78" s="81"/>
      <c r="D78" s="81" t="s">
        <v>22</v>
      </c>
      <c r="E78" s="81"/>
      <c r="F78" s="81"/>
    </row>
    <row r="79" spans="1:6" ht="16.350000000000001" customHeight="1">
      <c r="A79" s="76" t="s">
        <v>23</v>
      </c>
      <c r="B79" s="76"/>
      <c r="C79" s="76"/>
      <c r="D79" s="76"/>
      <c r="E79" s="76"/>
      <c r="F79" s="76"/>
    </row>
    <row r="80" spans="1:6" ht="16.350000000000001" customHeight="1">
      <c r="A80" s="76" t="s">
        <v>24</v>
      </c>
      <c r="B80" s="76"/>
      <c r="C80" s="76"/>
      <c r="D80" s="76"/>
      <c r="E80" s="76"/>
      <c r="F80" s="76"/>
    </row>
    <row r="81" spans="1:249" ht="26.85" customHeight="1">
      <c r="A81" s="76" t="s">
        <v>25</v>
      </c>
      <c r="B81" s="76"/>
      <c r="C81" s="76"/>
      <c r="D81" s="76"/>
      <c r="E81" s="76"/>
      <c r="F81" s="76"/>
    </row>
    <row r="82" spans="1:249" s="68" customFormat="1">
      <c r="A82" s="76" t="s">
        <v>26</v>
      </c>
      <c r="B82" s="76"/>
      <c r="C82" s="76"/>
      <c r="D82" s="76"/>
      <c r="E82" s="76"/>
      <c r="F82" s="76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ID82" s="69"/>
      <c r="IE82" s="69"/>
      <c r="IF82" s="69"/>
      <c r="IG82" s="35"/>
      <c r="IL82" s="36"/>
      <c r="IM82" s="36"/>
      <c r="IN82" s="37"/>
      <c r="IO82" s="37"/>
    </row>
    <row r="83" spans="1:249" s="68" customFormat="1">
      <c r="A83" s="76" t="s">
        <v>27</v>
      </c>
      <c r="B83" s="76"/>
      <c r="C83" s="76"/>
      <c r="D83" s="76"/>
      <c r="E83" s="76"/>
      <c r="F83" s="76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ID83" s="69"/>
      <c r="IE83" s="69"/>
      <c r="IF83" s="69"/>
      <c r="IG83" s="35"/>
      <c r="IL83" s="36"/>
      <c r="IM83" s="36"/>
      <c r="IN83" s="37"/>
      <c r="IO83" s="37"/>
    </row>
    <row r="84" spans="1:249" s="68" customFormat="1">
      <c r="A84" s="76" t="s">
        <v>28</v>
      </c>
      <c r="B84" s="76"/>
      <c r="C84" s="76"/>
      <c r="D84" s="76"/>
      <c r="E84" s="76"/>
      <c r="F84" s="76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ID84" s="69"/>
      <c r="IE84" s="69"/>
      <c r="IF84" s="69"/>
      <c r="IG84" s="35"/>
      <c r="IL84" s="36"/>
      <c r="IM84" s="36"/>
      <c r="IN84" s="37"/>
      <c r="IO84" s="37"/>
    </row>
    <row r="85" spans="1:249">
      <c r="A85" s="76" t="s">
        <v>29</v>
      </c>
      <c r="B85" s="76"/>
      <c r="C85" s="76"/>
      <c r="D85" s="76"/>
      <c r="E85" s="76"/>
      <c r="F85" s="76"/>
    </row>
    <row r="86" spans="1:249">
      <c r="A86" s="76" t="s">
        <v>30</v>
      </c>
      <c r="B86" s="76"/>
      <c r="C86" s="76"/>
      <c r="D86" s="76"/>
      <c r="E86" s="76"/>
      <c r="F86" s="76"/>
    </row>
    <row r="87" spans="1:249">
      <c r="A87" s="76" t="s">
        <v>31</v>
      </c>
      <c r="B87" s="76"/>
      <c r="C87" s="76"/>
      <c r="D87" s="76"/>
      <c r="E87" s="76"/>
      <c r="F87" s="76"/>
    </row>
    <row r="88" spans="1:249">
      <c r="A88" s="76" t="s">
        <v>32</v>
      </c>
      <c r="B88" s="76"/>
      <c r="C88" s="76"/>
      <c r="D88" s="76"/>
      <c r="E88" s="76"/>
      <c r="F88" s="76"/>
    </row>
    <row r="89" spans="1:249">
      <c r="A89" s="76" t="s">
        <v>33</v>
      </c>
      <c r="B89" s="76"/>
      <c r="C89" s="76"/>
      <c r="D89" s="76"/>
      <c r="E89" s="76"/>
      <c r="F89" s="76"/>
    </row>
    <row r="90" spans="1:249">
      <c r="A90" s="76" t="s">
        <v>34</v>
      </c>
      <c r="B90" s="76"/>
      <c r="C90" s="76"/>
      <c r="D90" s="83" t="s">
        <v>35</v>
      </c>
      <c r="E90" s="83"/>
      <c r="F90" s="83"/>
    </row>
    <row r="91" spans="1:249">
      <c r="A91" s="84" t="s">
        <v>36</v>
      </c>
      <c r="B91" s="84"/>
      <c r="C91" s="84"/>
      <c r="D91" s="84"/>
      <c r="E91" s="84"/>
      <c r="F91" s="84"/>
    </row>
    <row r="92" spans="1:249">
      <c r="A92" s="85"/>
      <c r="B92" s="85"/>
      <c r="C92" s="85"/>
      <c r="D92" s="85"/>
      <c r="E92" s="85"/>
      <c r="F92" s="85"/>
    </row>
    <row r="93" spans="1:249">
      <c r="A93" s="85"/>
      <c r="B93" s="85"/>
      <c r="C93" s="85"/>
      <c r="D93" s="85"/>
      <c r="E93" s="85"/>
      <c r="F93" s="85"/>
    </row>
    <row r="94" spans="1:249">
      <c r="A94" s="82"/>
      <c r="B94" s="82"/>
      <c r="C94" s="82"/>
      <c r="D94" s="82"/>
      <c r="E94" s="82"/>
      <c r="F94" s="82"/>
    </row>
  </sheetData>
  <sheetProtection selectLockedCells="1" selectUnlockedCells="1"/>
  <mergeCells count="79">
    <mergeCell ref="A94:F94"/>
    <mergeCell ref="A87:C87"/>
    <mergeCell ref="D87:F87"/>
    <mergeCell ref="A88:C88"/>
    <mergeCell ref="D88:F88"/>
    <mergeCell ref="A89:C89"/>
    <mergeCell ref="D89:F89"/>
    <mergeCell ref="A90:C90"/>
    <mergeCell ref="D90:F90"/>
    <mergeCell ref="A91:F91"/>
    <mergeCell ref="A92:F92"/>
    <mergeCell ref="A93:F93"/>
    <mergeCell ref="A84:C84"/>
    <mergeCell ref="D84:F84"/>
    <mergeCell ref="A85:C85"/>
    <mergeCell ref="D85:F85"/>
    <mergeCell ref="A86:C86"/>
    <mergeCell ref="D86:F86"/>
    <mergeCell ref="A81:C81"/>
    <mergeCell ref="D81:F81"/>
    <mergeCell ref="A82:C82"/>
    <mergeCell ref="D82:F82"/>
    <mergeCell ref="A83:C83"/>
    <mergeCell ref="D83:F83"/>
    <mergeCell ref="A80:C80"/>
    <mergeCell ref="D80:F80"/>
    <mergeCell ref="A68:F68"/>
    <mergeCell ref="A69:F69"/>
    <mergeCell ref="A70:F70"/>
    <mergeCell ref="A74:F74"/>
    <mergeCell ref="E75:F75"/>
    <mergeCell ref="E76:F76"/>
    <mergeCell ref="E77:F77"/>
    <mergeCell ref="A78:C78"/>
    <mergeCell ref="D78:F78"/>
    <mergeCell ref="A79:C79"/>
    <mergeCell ref="D79:F79"/>
    <mergeCell ref="B46:E46"/>
    <mergeCell ref="A67:F67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55:F55"/>
    <mergeCell ref="A48:F48"/>
    <mergeCell ref="A49:F49"/>
    <mergeCell ref="B41:E41"/>
    <mergeCell ref="B42:E42"/>
    <mergeCell ref="B43:E43"/>
    <mergeCell ref="B44:E44"/>
    <mergeCell ref="B45:E45"/>
    <mergeCell ref="A50:F50"/>
    <mergeCell ref="A51:F51"/>
    <mergeCell ref="A52:F52"/>
    <mergeCell ref="A53:F53"/>
    <mergeCell ref="A54:F54"/>
    <mergeCell ref="B47:E47"/>
    <mergeCell ref="B1:C1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A36:F36"/>
    <mergeCell ref="B37:E37"/>
    <mergeCell ref="B38:E38"/>
    <mergeCell ref="B39:E39"/>
    <mergeCell ref="B40:E40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20"/>
  <sheetViews>
    <sheetView zoomScale="124" zoomScaleNormal="124" workbookViewId="0">
      <selection activeCell="B19" sqref="B19"/>
    </sheetView>
  </sheetViews>
  <sheetFormatPr defaultColWidth="22.140625" defaultRowHeight="13.5"/>
  <cols>
    <col min="1" max="1" width="5.42578125" style="2" customWidth="1"/>
    <col min="2" max="2" width="22.140625" style="2"/>
    <col min="3" max="3" width="20.85546875" style="2" customWidth="1"/>
    <col min="4" max="4" width="14.140625" style="2" customWidth="1"/>
    <col min="5" max="5" width="10.42578125" style="2" customWidth="1"/>
    <col min="6" max="6" width="15.42578125" style="2" customWidth="1"/>
    <col min="7" max="7" width="12.85546875" style="2" customWidth="1"/>
    <col min="8" max="8" width="13.140625" style="2" customWidth="1"/>
    <col min="9" max="245" width="22.140625" style="2"/>
    <col min="246" max="16384" width="22.140625" style="1"/>
  </cols>
  <sheetData>
    <row r="1" spans="1:8" ht="27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93</v>
      </c>
    </row>
    <row r="2" spans="1:8" ht="27">
      <c r="A2" s="4">
        <v>1</v>
      </c>
      <c r="B2" s="5" t="s">
        <v>109</v>
      </c>
      <c r="C2" s="4" t="s">
        <v>103</v>
      </c>
      <c r="D2" s="4" t="s">
        <v>110</v>
      </c>
      <c r="E2" s="5" t="s">
        <v>111</v>
      </c>
      <c r="F2" s="6">
        <v>11950000</v>
      </c>
      <c r="G2" s="5">
        <v>153630</v>
      </c>
      <c r="H2" s="5" t="s">
        <v>98</v>
      </c>
    </row>
    <row r="3" spans="1:8" ht="27">
      <c r="A3" s="4">
        <v>2</v>
      </c>
      <c r="B3" s="5" t="s">
        <v>112</v>
      </c>
      <c r="C3" s="4" t="s">
        <v>103</v>
      </c>
      <c r="D3" s="4" t="s">
        <v>110</v>
      </c>
      <c r="E3" s="5" t="s">
        <v>111</v>
      </c>
      <c r="F3" s="6">
        <v>7250000</v>
      </c>
      <c r="G3" s="5">
        <v>95547</v>
      </c>
      <c r="H3" s="5" t="s">
        <v>98</v>
      </c>
    </row>
    <row r="4" spans="1:8" ht="27">
      <c r="A4" s="4">
        <v>3</v>
      </c>
      <c r="B4" s="5" t="s">
        <v>113</v>
      </c>
      <c r="C4" s="4" t="s">
        <v>103</v>
      </c>
      <c r="D4" s="4" t="s">
        <v>110</v>
      </c>
      <c r="E4" s="5" t="s">
        <v>111</v>
      </c>
      <c r="F4" s="6">
        <v>1414000</v>
      </c>
      <c r="G4" s="5">
        <v>20345</v>
      </c>
      <c r="H4" s="5" t="s">
        <v>98</v>
      </c>
    </row>
    <row r="5" spans="1:8" ht="27">
      <c r="A5" s="4">
        <v>4</v>
      </c>
      <c r="B5" s="5">
        <v>3106088</v>
      </c>
      <c r="C5" s="4" t="s">
        <v>99</v>
      </c>
      <c r="D5" s="4" t="s">
        <v>114</v>
      </c>
      <c r="E5" s="5" t="s">
        <v>115</v>
      </c>
      <c r="F5" s="6">
        <v>1000000</v>
      </c>
      <c r="G5" s="87">
        <v>48963</v>
      </c>
      <c r="H5" s="5" t="s">
        <v>116</v>
      </c>
    </row>
    <row r="6" spans="1:8">
      <c r="A6" s="4">
        <v>5</v>
      </c>
      <c r="B6" s="5"/>
      <c r="C6" s="4" t="s">
        <v>99</v>
      </c>
      <c r="D6" s="4" t="s">
        <v>44</v>
      </c>
      <c r="E6" s="5" t="s">
        <v>115</v>
      </c>
      <c r="F6" s="6">
        <v>2000000</v>
      </c>
      <c r="G6" s="87">
        <v>69560</v>
      </c>
      <c r="H6" s="5" t="s">
        <v>92</v>
      </c>
    </row>
    <row r="7" spans="1:8">
      <c r="A7" s="4">
        <v>6</v>
      </c>
      <c r="B7" s="5"/>
      <c r="C7" s="4" t="s">
        <v>99</v>
      </c>
      <c r="D7" s="4" t="s">
        <v>117</v>
      </c>
      <c r="E7" s="5" t="s">
        <v>115</v>
      </c>
      <c r="F7" s="6">
        <v>1500000</v>
      </c>
      <c r="G7" s="87">
        <v>74164</v>
      </c>
      <c r="H7" s="5" t="s">
        <v>92</v>
      </c>
    </row>
    <row r="8" spans="1:8">
      <c r="A8" s="4">
        <v>7</v>
      </c>
      <c r="B8" s="7"/>
      <c r="C8" s="4"/>
      <c r="D8" s="31"/>
      <c r="E8" s="8"/>
      <c r="F8" s="8"/>
      <c r="G8" s="9"/>
      <c r="H8" s="8" t="s">
        <v>92</v>
      </c>
    </row>
    <row r="9" spans="1:8">
      <c r="A9" s="4">
        <v>8</v>
      </c>
      <c r="B9" s="7"/>
      <c r="C9" s="4"/>
      <c r="D9" s="31"/>
      <c r="E9" s="8"/>
      <c r="F9" s="8"/>
      <c r="G9" s="9"/>
      <c r="H9" s="8" t="s">
        <v>91</v>
      </c>
    </row>
    <row r="10" spans="1:8">
      <c r="A10" s="4">
        <v>9</v>
      </c>
      <c r="B10" s="7"/>
      <c r="C10" s="4"/>
      <c r="D10" s="31"/>
      <c r="E10" s="8"/>
      <c r="F10" s="8"/>
      <c r="G10" s="9"/>
      <c r="H10" s="8" t="s">
        <v>91</v>
      </c>
    </row>
    <row r="11" spans="1:8">
      <c r="A11" s="4">
        <v>10</v>
      </c>
      <c r="B11" s="7"/>
      <c r="C11" s="4"/>
      <c r="D11" s="31"/>
      <c r="E11" s="8"/>
      <c r="F11" s="8"/>
      <c r="G11" s="9"/>
      <c r="H11" s="8" t="s">
        <v>91</v>
      </c>
    </row>
    <row r="12" spans="1:8">
      <c r="A12" s="4">
        <v>11</v>
      </c>
      <c r="B12" s="7"/>
      <c r="C12" s="4"/>
      <c r="D12" s="8"/>
      <c r="E12" s="8"/>
      <c r="F12" s="8"/>
      <c r="G12" s="9"/>
      <c r="H12" s="5" t="s">
        <v>91</v>
      </c>
    </row>
    <row r="13" spans="1:8">
      <c r="A13" s="4">
        <v>12</v>
      </c>
      <c r="B13" s="7"/>
      <c r="C13" s="4"/>
      <c r="D13" s="8"/>
      <c r="E13" s="8"/>
      <c r="F13" s="8"/>
      <c r="G13" s="9"/>
      <c r="H13" s="5" t="s">
        <v>91</v>
      </c>
    </row>
    <row r="14" spans="1:8">
      <c r="A14" s="4">
        <v>13</v>
      </c>
      <c r="B14" s="5"/>
      <c r="C14" s="4"/>
      <c r="D14" s="4"/>
      <c r="E14" s="5"/>
      <c r="F14" s="6"/>
      <c r="G14" s="5"/>
      <c r="H14" s="5" t="s">
        <v>92</v>
      </c>
    </row>
    <row r="15" spans="1:8">
      <c r="A15" s="4">
        <v>14</v>
      </c>
      <c r="B15" s="5"/>
      <c r="C15" s="4"/>
      <c r="D15" s="4"/>
      <c r="E15" s="5"/>
      <c r="F15" s="6"/>
      <c r="G15" s="5"/>
      <c r="H15" s="5" t="s">
        <v>92</v>
      </c>
    </row>
    <row r="16" spans="1:8">
      <c r="A16" s="4">
        <v>15</v>
      </c>
      <c r="B16" s="7"/>
      <c r="C16" s="4"/>
      <c r="D16" s="8"/>
      <c r="E16" s="8"/>
      <c r="F16" s="8"/>
      <c r="G16" s="9"/>
      <c r="H16" s="8" t="s">
        <v>92</v>
      </c>
    </row>
    <row r="17" spans="1:8">
      <c r="A17" s="4">
        <v>16</v>
      </c>
      <c r="B17" s="7"/>
      <c r="C17" s="4"/>
      <c r="D17" s="8"/>
      <c r="E17" s="8"/>
      <c r="F17" s="8"/>
      <c r="G17" s="9"/>
      <c r="H17" s="8" t="s">
        <v>91</v>
      </c>
    </row>
    <row r="18" spans="1:8">
      <c r="A18" s="4">
        <v>17</v>
      </c>
      <c r="B18" s="7"/>
      <c r="C18" s="4"/>
      <c r="D18" s="8"/>
      <c r="E18" s="8"/>
      <c r="F18" s="8"/>
      <c r="G18" s="9"/>
      <c r="H18" s="8" t="s">
        <v>91</v>
      </c>
    </row>
    <row r="19" spans="1:8">
      <c r="A19" s="4">
        <v>18</v>
      </c>
      <c r="B19" s="7"/>
      <c r="C19" s="4"/>
      <c r="D19" s="8"/>
      <c r="E19" s="8"/>
      <c r="F19" s="8"/>
      <c r="G19" s="9"/>
      <c r="H19" s="8" t="s">
        <v>91</v>
      </c>
    </row>
    <row r="20" spans="1:8">
      <c r="A20" s="10"/>
      <c r="B20" s="4"/>
      <c r="C20" s="4"/>
      <c r="D20" s="4"/>
      <c r="E20" s="4"/>
      <c r="F20" s="4"/>
      <c r="G20" s="4"/>
      <c r="H20" s="11">
        <f>SUMIF(H2:H13,"Y",G2:G13)</f>
        <v>143724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6" t="s">
        <v>45</v>
      </c>
      <c r="B1" s="86"/>
      <c r="C1" s="13"/>
    </row>
    <row r="2" spans="1:6" ht="14.25" customHeight="1">
      <c r="A2" s="86" t="s">
        <v>46</v>
      </c>
      <c r="B2" s="86"/>
      <c r="C2" s="13"/>
    </row>
    <row r="5" spans="1:6" ht="30">
      <c r="A5" s="14" t="s">
        <v>37</v>
      </c>
      <c r="B5" s="15" t="s">
        <v>47</v>
      </c>
      <c r="C5" s="15" t="s">
        <v>48</v>
      </c>
      <c r="D5" s="16" t="s">
        <v>49</v>
      </c>
      <c r="E5" s="12" t="s">
        <v>50</v>
      </c>
      <c r="F5" s="12" t="s">
        <v>51</v>
      </c>
    </row>
    <row r="6" spans="1:6" ht="42.75">
      <c r="A6" s="17">
        <v>1</v>
      </c>
      <c r="B6" s="18" t="s">
        <v>52</v>
      </c>
      <c r="C6" s="19" t="s">
        <v>53</v>
      </c>
      <c r="D6" s="20"/>
      <c r="E6" s="21">
        <v>0.2</v>
      </c>
      <c r="F6" s="21">
        <f t="shared" ref="F6:F12" si="0">E6/10*D6</f>
        <v>0</v>
      </c>
    </row>
    <row r="7" spans="1:6" ht="42.75">
      <c r="A7" s="17">
        <v>2</v>
      </c>
      <c r="B7" s="18" t="s">
        <v>54</v>
      </c>
      <c r="C7" s="19" t="s">
        <v>55</v>
      </c>
      <c r="D7" s="22"/>
      <c r="E7" s="21">
        <v>0.15</v>
      </c>
      <c r="F7" s="21">
        <f t="shared" si="0"/>
        <v>0</v>
      </c>
    </row>
    <row r="8" spans="1:6" ht="42.75">
      <c r="A8" s="17">
        <v>3</v>
      </c>
      <c r="B8" s="18" t="s">
        <v>56</v>
      </c>
      <c r="C8" s="19" t="s">
        <v>57</v>
      </c>
      <c r="D8" s="22"/>
      <c r="E8" s="21">
        <v>0.1</v>
      </c>
      <c r="F8" s="21">
        <f t="shared" si="0"/>
        <v>0</v>
      </c>
    </row>
    <row r="9" spans="1:6" ht="57">
      <c r="A9" s="17">
        <v>4</v>
      </c>
      <c r="B9" s="18" t="s">
        <v>58</v>
      </c>
      <c r="C9" s="23" t="s">
        <v>59</v>
      </c>
      <c r="D9" s="22"/>
      <c r="E9" s="21">
        <v>0.1</v>
      </c>
      <c r="F9" s="21">
        <f t="shared" si="0"/>
        <v>0</v>
      </c>
    </row>
    <row r="10" spans="1:6" ht="85.5">
      <c r="A10" s="17">
        <v>5</v>
      </c>
      <c r="B10" s="18" t="s">
        <v>60</v>
      </c>
      <c r="C10" s="19" t="s">
        <v>61</v>
      </c>
      <c r="D10" s="22"/>
      <c r="E10" s="21">
        <v>0.1</v>
      </c>
      <c r="F10" s="21">
        <f t="shared" si="0"/>
        <v>0</v>
      </c>
    </row>
    <row r="11" spans="1:6" ht="128.25">
      <c r="A11" s="17">
        <v>6</v>
      </c>
      <c r="B11" s="24" t="s">
        <v>62</v>
      </c>
      <c r="C11" s="25" t="s">
        <v>63</v>
      </c>
      <c r="D11" s="22"/>
      <c r="E11" s="21">
        <v>0.1</v>
      </c>
      <c r="F11" s="21">
        <f t="shared" si="0"/>
        <v>0</v>
      </c>
    </row>
    <row r="12" spans="1:6" ht="28.5">
      <c r="A12" s="17">
        <v>7</v>
      </c>
      <c r="B12" s="17" t="s">
        <v>64</v>
      </c>
      <c r="C12" s="26" t="s">
        <v>65</v>
      </c>
      <c r="D12" s="22"/>
      <c r="E12" s="21">
        <v>0.25</v>
      </c>
      <c r="F12" s="21">
        <f t="shared" si="0"/>
        <v>0</v>
      </c>
    </row>
    <row r="13" spans="1:6" ht="15">
      <c r="A13" s="27"/>
      <c r="B13" s="28" t="s">
        <v>66</v>
      </c>
      <c r="C13" s="28"/>
      <c r="D13" s="29"/>
      <c r="E13" s="30">
        <f>SUM(E6:E12)</f>
        <v>0.99999999999999989</v>
      </c>
      <c r="F13" s="3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2019-05-29T12:24:09Z</dcterms:modified>
</cp:coreProperties>
</file>