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</workbook>
</file>

<file path=xl/calcChain.xml><?xml version="1.0" encoding="utf-8"?>
<calcChain xmlns="http://schemas.openxmlformats.org/spreadsheetml/2006/main">
  <c r="N13" i="2"/>
  <c r="F35" i="1" s="1"/>
  <c r="C7" l="1"/>
  <c r="C8"/>
  <c r="G3"/>
  <c r="B8"/>
  <c r="B7"/>
  <c r="D7" s="1"/>
  <c r="F7" s="1"/>
  <c r="D6"/>
  <c r="F6" s="1"/>
  <c r="D5"/>
  <c r="F5" s="1"/>
  <c r="D15"/>
  <c r="F15" s="1"/>
  <c r="D14"/>
  <c r="D13"/>
  <c r="F13" s="1"/>
  <c r="D12"/>
  <c r="D26"/>
  <c r="D22"/>
  <c r="D17"/>
  <c r="D30"/>
  <c r="F30" s="1"/>
  <c r="D31"/>
  <c r="D32"/>
  <c r="F32" s="1"/>
  <c r="D20"/>
  <c r="F20" s="1"/>
  <c r="D19"/>
  <c r="D18"/>
  <c r="F18" s="1"/>
  <c r="D10"/>
  <c r="F10" s="1"/>
  <c r="D9"/>
  <c r="D4"/>
  <c r="F4" s="1"/>
  <c r="D3"/>
  <c r="F3" s="1"/>
  <c r="D28"/>
  <c r="F28" s="1"/>
  <c r="D27"/>
  <c r="F27" s="1"/>
  <c r="D24"/>
  <c r="F24" s="1"/>
  <c r="D23"/>
  <c r="F23" s="1"/>
  <c r="F52"/>
  <c r="F51"/>
  <c r="B46"/>
  <c r="F45"/>
  <c r="F47" s="1"/>
  <c r="F40"/>
  <c r="A78"/>
  <c r="A82"/>
  <c r="F6" i="5"/>
  <c r="F7"/>
  <c r="F13" s="1"/>
  <c r="F8"/>
  <c r="F9"/>
  <c r="F10"/>
  <c r="F11"/>
  <c r="F12"/>
  <c r="E13"/>
  <c r="D8" i="1" l="1"/>
  <c r="F33"/>
  <c r="F34" s="1"/>
  <c r="F37" l="1"/>
  <c r="F41" s="1"/>
  <c r="F53"/>
</calcChain>
</file>

<file path=xl/sharedStrings.xml><?xml version="1.0" encoding="utf-8"?>
<sst xmlns="http://schemas.openxmlformats.org/spreadsheetml/2006/main" count="234" uniqueCount="144">
  <si>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</si>
  <si>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</si>
  <si>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</si>
  <si>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</si>
  <si>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</si>
  <si>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</si>
  <si>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</si>
  <si>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</si>
  <si>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</si>
  <si>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</si>
  <si>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</si>
  <si>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</si>
  <si>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</si>
  <si>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</si>
  <si>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</si>
  <si>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</si>
  <si>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</si>
  <si>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</si>
  <si>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</si>
  <si>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</si>
  <si>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</si>
  <si>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</si>
  <si>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</si>
  <si>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</si>
  <si>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</si>
  <si>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</si>
  <si>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</si>
  <si>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</si>
  <si>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</si>
  <si>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</si>
  <si>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</si>
  <si>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</si>
  <si>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</si>
  <si>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</si>
  <si>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</si>
  <si>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</si>
  <si>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</si>
  <si>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</si>
  <si>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</si>
  <si>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</si>
  <si>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</si>
  <si>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</si>
  <si>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</si>
  <si>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</si>
  <si>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POS</t>
  </si>
  <si>
    <t>Loan Start Date</t>
  </si>
  <si>
    <t>Last Payment/Reported date (CIBIL)</t>
  </si>
  <si>
    <t>Tenure</t>
  </si>
  <si>
    <t>Instal. Paid</t>
  </si>
  <si>
    <t>Instal. Bal.</t>
  </si>
  <si>
    <t>EMI Amt</t>
  </si>
  <si>
    <t>Property Address</t>
  </si>
  <si>
    <t>No. Of Bounces</t>
  </si>
  <si>
    <t>ICICI</t>
  </si>
  <si>
    <t>HDFC</t>
  </si>
  <si>
    <t>-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</si>
  <si>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</si>
  <si>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</si>
  <si>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</si>
  <si>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</si>
  <si>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</si>
  <si>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</si>
  <si>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</si>
  <si>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</si>
  <si>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</si>
  <si>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</si>
  <si>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</si>
  <si>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</si>
  <si>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</si>
  <si>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</si>
  <si>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</si>
  <si>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</si>
  <si>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</si>
  <si>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</si>
  <si>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</si>
  <si>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</si>
  <si>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</si>
  <si>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</si>
  <si>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</si>
  <si>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</si>
  <si>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</si>
  <si>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Average     </t>
  </si>
  <si>
    <t xml:space="preserve">Eligible Income     </t>
  </si>
  <si>
    <t xml:space="preserve">Less : Taxes Paid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</si>
  <si>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</si>
  <si>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</si>
  <si>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</si>
  <si>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</si>
  <si>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</si>
  <si>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</si>
  <si>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</si>
  <si>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</si>
  <si>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</si>
  <si>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</si>
  <si>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</si>
  <si>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</si>
  <si>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</si>
  <si>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</si>
  <si>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</si>
  <si>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</si>
  <si>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</si>
  <si>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</si>
  <si>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</si>
  <si>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</si>
  <si>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>EMI Considered</t>
  </si>
  <si>
    <t>Punjab Fashion House</t>
  </si>
  <si>
    <t>income From Other Sources</t>
  </si>
  <si>
    <t>Payment Made U/S 40 (2) (b)</t>
  </si>
  <si>
    <t>Gaurav Dua</t>
  </si>
  <si>
    <t>Income From Other Sources</t>
  </si>
  <si>
    <t>Narinder Pal Singh</t>
  </si>
  <si>
    <t>Jaspal Singh</t>
  </si>
  <si>
    <t>Amarjit Singh</t>
  </si>
  <si>
    <t>Income From House Property</t>
  </si>
  <si>
    <t>AL</t>
  </si>
  <si>
    <t>Al</t>
  </si>
  <si>
    <t>LBLUD00002853880</t>
  </si>
  <si>
    <t>Gautam Dua</t>
  </si>
  <si>
    <t>LAP</t>
  </si>
  <si>
    <t>LBLUD00002853879</t>
  </si>
  <si>
    <t xml:space="preserve">YES </t>
  </si>
  <si>
    <t>DOD</t>
  </si>
  <si>
    <t>Kotak</t>
  </si>
  <si>
    <t>Income from Capital Gains</t>
  </si>
  <si>
    <t>Income From Business&amp;Profession</t>
  </si>
  <si>
    <t>n</t>
  </si>
  <si>
    <t>IDFC</t>
  </si>
  <si>
    <t>Lap</t>
  </si>
  <si>
    <t>PFB</t>
  </si>
  <si>
    <t>&gt;12</t>
  </si>
  <si>
    <t>2018-19</t>
  </si>
  <si>
    <t>2017-18</t>
  </si>
  <si>
    <t>Gautam  Dua</t>
  </si>
  <si>
    <t>Income From Salery ( PFH)</t>
  </si>
  <si>
    <t>Income From Salary</t>
  </si>
  <si>
    <t>Salary to Partner</t>
  </si>
  <si>
    <t>Int to Partner</t>
  </si>
  <si>
    <t>Int to loans</t>
  </si>
  <si>
    <t>GST Sale</t>
  </si>
  <si>
    <t>Int on Loan &amp;Vehical LOans</t>
  </si>
  <si>
    <t>Bank Interest     2641020</t>
  </si>
  <si>
    <t>Bank Interest     1341718</t>
  </si>
  <si>
    <t>U/s 40 2 B</t>
  </si>
  <si>
    <t>Closed</t>
  </si>
</sst>
</file>

<file path=xl/styles.xml><?xml version="1.0" encoding="utf-8"?>
<styleSheet xmlns="http://schemas.openxmlformats.org/spreadsheetml/2006/main">
  <numFmts count="7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mmm\ d&quot;, &quot;yy"/>
    <numFmt numFmtId="170" formatCode="dd\ mmm\ yy"/>
  </numFmts>
  <fonts count="12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color indexed="8"/>
      <name val="Cambria"/>
      <family val="1"/>
      <scheme val="major"/>
    </font>
    <font>
      <sz val="9"/>
      <name val="Cambria"/>
      <family val="1"/>
      <scheme val="major"/>
    </font>
    <font>
      <sz val="9"/>
      <color rgb="FF0070C0"/>
      <name val="Cambria"/>
      <family val="1"/>
      <scheme val="major"/>
    </font>
    <font>
      <sz val="8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0" fontId="1" fillId="0" borderId="0" applyBorder="0" applyProtection="0"/>
    <xf numFmtId="164" fontId="1" fillId="0" borderId="0" applyBorder="0" applyProtection="0"/>
  </cellStyleXfs>
  <cellXfs count="110">
    <xf numFmtId="0" fontId="0" fillId="0" borderId="0" xfId="0"/>
    <xf numFmtId="0" fontId="3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7" borderId="1" xfId="0" applyFont="1" applyFill="1" applyBorder="1" applyAlignment="1" applyProtection="1">
      <alignment vertical="top" wrapText="1"/>
      <protection hidden="1"/>
    </xf>
    <xf numFmtId="0" fontId="3" fillId="7" borderId="1" xfId="0" applyFont="1" applyFill="1" applyBorder="1" applyAlignment="1" applyProtection="1">
      <alignment vertical="top" wrapText="1"/>
      <protection hidden="1"/>
    </xf>
    <xf numFmtId="0" fontId="3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7" borderId="1" xfId="2" applyNumberFormat="1" applyFont="1" applyFill="1" applyBorder="1" applyAlignment="1" applyProtection="1">
      <alignment horizontal="left" vertical="top" wrapText="1"/>
      <protection hidden="1"/>
    </xf>
    <xf numFmtId="0" fontId="9" fillId="0" borderId="0" xfId="0" applyFont="1" applyBorder="1" applyAlignment="1">
      <alignment horizontal="center"/>
    </xf>
    <xf numFmtId="0" fontId="9" fillId="0" borderId="0" xfId="0" applyFont="1"/>
    <xf numFmtId="0" fontId="9" fillId="0" borderId="0" xfId="0" applyNumberFormat="1" applyFont="1" applyBorder="1" applyAlignment="1">
      <alignment horizontal="center"/>
    </xf>
    <xf numFmtId="169" fontId="9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165" fontId="11" fillId="4" borderId="1" xfId="1" applyNumberFormat="1" applyFont="1" applyFill="1" applyBorder="1" applyAlignment="1" applyProtection="1">
      <alignment horizontal="left" vertical="center" wrapText="1"/>
    </xf>
    <xf numFmtId="165" fontId="11" fillId="2" borderId="1" xfId="1" applyNumberFormat="1" applyFont="1" applyFill="1" applyBorder="1" applyAlignment="1" applyProtection="1">
      <alignment horizontal="left" vertical="center" wrapText="1"/>
    </xf>
    <xf numFmtId="165" fontId="11" fillId="4" borderId="2" xfId="1" applyNumberFormat="1" applyFont="1" applyFill="1" applyBorder="1" applyAlignment="1" applyProtection="1">
      <alignment horizontal="left" vertical="center" wrapText="1"/>
    </xf>
    <xf numFmtId="165" fontId="11" fillId="2" borderId="4" xfId="1" applyNumberFormat="1" applyFont="1" applyFill="1" applyBorder="1" applyAlignment="1" applyProtection="1">
      <alignment horizontal="left" vertical="center" wrapText="1"/>
    </xf>
    <xf numFmtId="165" fontId="11" fillId="4" borderId="3" xfId="1" applyNumberFormat="1" applyFont="1" applyFill="1" applyBorder="1" applyAlignment="1" applyProtection="1">
      <alignment horizontal="left" vertical="center" wrapText="1"/>
    </xf>
    <xf numFmtId="165" fontId="11" fillId="0" borderId="1" xfId="1" applyNumberFormat="1" applyFont="1" applyFill="1" applyBorder="1" applyAlignment="1" applyProtection="1">
      <alignment horizontal="left" vertical="top" wrapText="1"/>
    </xf>
    <xf numFmtId="0" fontId="11" fillId="0" borderId="1" xfId="4" applyFont="1" applyFill="1" applyBorder="1" applyAlignment="1">
      <alignment horizontal="left" vertical="center" wrapText="1"/>
    </xf>
    <xf numFmtId="165" fontId="11" fillId="3" borderId="1" xfId="1" applyNumberFormat="1" applyFont="1" applyFill="1" applyBorder="1" applyAlignment="1" applyProtection="1">
      <alignment horizontal="left" vertical="center" wrapText="1"/>
    </xf>
    <xf numFmtId="0" fontId="11" fillId="2" borderId="0" xfId="3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9" fontId="11" fillId="4" borderId="1" xfId="1" applyNumberFormat="1" applyFont="1" applyFill="1" applyBorder="1" applyAlignment="1" applyProtection="1">
      <alignment horizontal="left" vertical="center" wrapText="1"/>
    </xf>
    <xf numFmtId="166" fontId="11" fillId="2" borderId="1" xfId="1" applyNumberFormat="1" applyFont="1" applyFill="1" applyBorder="1" applyAlignment="1" applyProtection="1">
      <alignment horizontal="left" vertical="center"/>
    </xf>
    <xf numFmtId="166" fontId="11" fillId="0" borderId="1" xfId="1" applyNumberFormat="1" applyFont="1" applyFill="1" applyBorder="1" applyAlignment="1" applyProtection="1">
      <alignment horizontal="left" vertical="center"/>
    </xf>
    <xf numFmtId="165" fontId="11" fillId="2" borderId="1" xfId="1" applyNumberFormat="1" applyFont="1" applyFill="1" applyBorder="1" applyAlignment="1" applyProtection="1">
      <alignment horizontal="left" vertical="top"/>
    </xf>
    <xf numFmtId="9" fontId="11" fillId="2" borderId="1" xfId="1" applyNumberFormat="1" applyFont="1" applyFill="1" applyBorder="1" applyAlignment="1" applyProtection="1">
      <alignment horizontal="left" vertical="top"/>
    </xf>
    <xf numFmtId="9" fontId="11" fillId="4" borderId="2" xfId="1" applyNumberFormat="1" applyFont="1" applyFill="1" applyBorder="1" applyAlignment="1" applyProtection="1">
      <alignment horizontal="left" vertical="center" wrapText="1"/>
    </xf>
    <xf numFmtId="0" fontId="11" fillId="2" borderId="4" xfId="3" applyFont="1" applyFill="1" applyBorder="1" applyAlignment="1">
      <alignment horizontal="left" vertical="top" wrapText="1"/>
    </xf>
    <xf numFmtId="9" fontId="11" fillId="2" borderId="4" xfId="3" applyNumberFormat="1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/>
    </xf>
    <xf numFmtId="166" fontId="11" fillId="2" borderId="4" xfId="1" applyNumberFormat="1" applyFont="1" applyFill="1" applyBorder="1" applyAlignment="1" applyProtection="1">
      <alignment horizontal="left" vertical="center"/>
    </xf>
    <xf numFmtId="166" fontId="11" fillId="0" borderId="4" xfId="1" applyNumberFormat="1" applyFont="1" applyFill="1" applyBorder="1" applyAlignment="1" applyProtection="1">
      <alignment horizontal="left" vertical="center"/>
    </xf>
    <xf numFmtId="165" fontId="11" fillId="2" borderId="4" xfId="1" applyNumberFormat="1" applyFont="1" applyFill="1" applyBorder="1" applyAlignment="1" applyProtection="1">
      <alignment horizontal="left" vertical="top"/>
    </xf>
    <xf numFmtId="9" fontId="11" fillId="2" borderId="4" xfId="1" applyNumberFormat="1" applyFont="1" applyFill="1" applyBorder="1" applyAlignment="1" applyProtection="1">
      <alignment horizontal="left" vertical="top"/>
    </xf>
    <xf numFmtId="9" fontId="11" fillId="4" borderId="3" xfId="1" applyNumberFormat="1" applyFont="1" applyFill="1" applyBorder="1" applyAlignment="1" applyProtection="1">
      <alignment horizontal="left" vertical="center" wrapText="1"/>
    </xf>
    <xf numFmtId="9" fontId="11" fillId="2" borderId="0" xfId="3" applyNumberFormat="1" applyFont="1" applyFill="1" applyBorder="1" applyAlignment="1">
      <alignment horizontal="left" vertical="top" wrapText="1"/>
    </xf>
    <xf numFmtId="164" fontId="11" fillId="4" borderId="1" xfId="1" applyFont="1" applyFill="1" applyBorder="1" applyAlignment="1" applyProtection="1">
      <alignment horizontal="left" vertical="top" wrapText="1"/>
    </xf>
    <xf numFmtId="167" fontId="11" fillId="4" borderId="1" xfId="1" applyNumberFormat="1" applyFont="1" applyFill="1" applyBorder="1" applyAlignment="1" applyProtection="1">
      <alignment horizontal="left" vertical="top"/>
    </xf>
    <xf numFmtId="10" fontId="11" fillId="0" borderId="1" xfId="1" applyNumberFormat="1" applyFont="1" applyFill="1" applyBorder="1" applyAlignment="1" applyProtection="1">
      <alignment horizontal="left" vertical="top"/>
    </xf>
    <xf numFmtId="165" fontId="11" fillId="4" borderId="1" xfId="1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 applyProtection="1">
      <alignment horizontal="left" vertical="top"/>
    </xf>
    <xf numFmtId="2" fontId="11" fillId="4" borderId="1" xfId="6" applyNumberFormat="1" applyFont="1" applyFill="1" applyBorder="1" applyAlignment="1" applyProtection="1">
      <alignment horizontal="left" vertical="top"/>
    </xf>
    <xf numFmtId="164" fontId="11" fillId="4" borderId="1" xfId="6" applyNumberFormat="1" applyFont="1" applyFill="1" applyBorder="1" applyAlignment="1" applyProtection="1">
      <alignment horizontal="left" vertical="top"/>
    </xf>
    <xf numFmtId="10" fontId="11" fillId="4" borderId="1" xfId="1" applyNumberFormat="1" applyFont="1" applyFill="1" applyBorder="1" applyAlignment="1" applyProtection="1">
      <alignment horizontal="left" vertical="top"/>
    </xf>
    <xf numFmtId="164" fontId="11" fillId="0" borderId="1" xfId="1" applyNumberFormat="1" applyFont="1" applyFill="1" applyBorder="1" applyAlignment="1" applyProtection="1">
      <alignment horizontal="left" vertical="top"/>
    </xf>
    <xf numFmtId="165" fontId="11" fillId="4" borderId="1" xfId="6" applyNumberFormat="1" applyFont="1" applyFill="1" applyBorder="1" applyAlignment="1" applyProtection="1">
      <alignment horizontal="left" vertical="top"/>
    </xf>
    <xf numFmtId="10" fontId="11" fillId="4" borderId="1" xfId="6" applyNumberFormat="1" applyFont="1" applyFill="1" applyBorder="1" applyAlignment="1" applyProtection="1">
      <alignment horizontal="left" vertical="top"/>
    </xf>
    <xf numFmtId="164" fontId="11" fillId="0" borderId="1" xfId="1" applyNumberFormat="1" applyFont="1" applyFill="1" applyBorder="1" applyAlignment="1" applyProtection="1">
      <alignment horizontal="left" vertical="top" wrapText="1"/>
    </xf>
    <xf numFmtId="2" fontId="11" fillId="0" borderId="1" xfId="6" applyNumberFormat="1" applyFont="1" applyFill="1" applyBorder="1" applyAlignment="1" applyProtection="1">
      <alignment horizontal="left" vertical="top"/>
    </xf>
    <xf numFmtId="164" fontId="11" fillId="0" borderId="1" xfId="6" applyNumberFormat="1" applyFont="1" applyFill="1" applyBorder="1" applyAlignment="1" applyProtection="1">
      <alignment horizontal="left" vertical="top"/>
    </xf>
    <xf numFmtId="10" fontId="11" fillId="5" borderId="1" xfId="5" applyNumberFormat="1" applyFont="1" applyFill="1" applyBorder="1" applyAlignment="1" applyProtection="1">
      <alignment horizontal="left" vertical="top"/>
    </xf>
    <xf numFmtId="0" fontId="11" fillId="2" borderId="1" xfId="4" applyFont="1" applyFill="1" applyBorder="1" applyAlignment="1">
      <alignment horizontal="left" vertical="top"/>
    </xf>
    <xf numFmtId="0" fontId="11" fillId="0" borderId="1" xfId="4" applyFont="1" applyBorder="1" applyAlignment="1">
      <alignment horizontal="left" vertical="top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NumberFormat="1" applyFont="1" applyBorder="1" applyAlignment="1">
      <alignment horizontal="left" vertical="center" wrapText="1"/>
    </xf>
    <xf numFmtId="0" fontId="11" fillId="0" borderId="0" xfId="3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wrapText="1"/>
    </xf>
    <xf numFmtId="0" fontId="11" fillId="2" borderId="1" xfId="3" applyFont="1" applyFill="1" applyBorder="1" applyAlignment="1">
      <alignment horizontal="left" vertical="top" wrapText="1"/>
    </xf>
    <xf numFmtId="0" fontId="11" fillId="0" borderId="1" xfId="4" applyFont="1" applyFill="1" applyBorder="1" applyAlignment="1">
      <alignment horizontal="left" vertical="center" wrapText="1"/>
    </xf>
    <xf numFmtId="0" fontId="11" fillId="3" borderId="1" xfId="4" applyFont="1" applyFill="1" applyBorder="1" applyAlignment="1">
      <alignment horizontal="left" vertical="top"/>
    </xf>
    <xf numFmtId="0" fontId="11" fillId="0" borderId="1" xfId="4" applyFont="1" applyBorder="1" applyAlignment="1">
      <alignment horizontal="left" vertical="center"/>
    </xf>
    <xf numFmtId="0" fontId="11" fillId="3" borderId="1" xfId="4" applyFont="1" applyFill="1" applyBorder="1" applyAlignment="1">
      <alignment horizontal="left" vertical="top" wrapText="1"/>
    </xf>
    <xf numFmtId="0" fontId="11" fillId="0" borderId="1" xfId="4" applyFont="1" applyBorder="1" applyAlignment="1">
      <alignment horizontal="left" vertical="top" wrapText="1"/>
    </xf>
    <xf numFmtId="10" fontId="11" fillId="0" borderId="1" xfId="4" applyNumberFormat="1" applyFont="1" applyBorder="1" applyAlignment="1">
      <alignment horizontal="left" vertical="center" wrapText="1"/>
    </xf>
    <xf numFmtId="0" fontId="11" fillId="3" borderId="1" xfId="4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/>
    </xf>
    <xf numFmtId="165" fontId="11" fillId="3" borderId="1" xfId="1" applyNumberFormat="1" applyFont="1" applyFill="1" applyBorder="1" applyAlignment="1" applyProtection="1">
      <alignment horizontal="left" vertical="center" wrapText="1"/>
    </xf>
    <xf numFmtId="0" fontId="11" fillId="4" borderId="1" xfId="0" applyNumberFormat="1" applyFont="1" applyFill="1" applyBorder="1" applyAlignment="1">
      <alignment horizontal="left"/>
    </xf>
    <xf numFmtId="165" fontId="11" fillId="0" borderId="1" xfId="1" applyNumberFormat="1" applyFont="1" applyFill="1" applyBorder="1" applyAlignment="1" applyProtection="1">
      <alignment horizontal="left" vertical="center"/>
    </xf>
    <xf numFmtId="168" fontId="11" fillId="3" borderId="1" xfId="1" applyNumberFormat="1" applyFont="1" applyFill="1" applyBorder="1" applyAlignment="1" applyProtection="1">
      <alignment horizontal="left" vertical="center" wrapText="1"/>
    </xf>
    <xf numFmtId="165" fontId="11" fillId="0" borderId="1" xfId="1" applyNumberFormat="1" applyFont="1" applyFill="1" applyBorder="1" applyAlignment="1" applyProtection="1">
      <alignment horizontal="left" vertical="top"/>
    </xf>
    <xf numFmtId="0" fontId="3" fillId="6" borderId="1" xfId="0" applyFont="1" applyFill="1" applyBorder="1" applyAlignment="1" applyProtection="1">
      <alignment horizontal="center" vertical="top" wrapText="1"/>
      <protection hidden="1"/>
    </xf>
    <xf numFmtId="1" fontId="9" fillId="0" borderId="5" xfId="0" applyNumberFormat="1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 wrapText="1"/>
    </xf>
    <xf numFmtId="169" fontId="8" fillId="3" borderId="4" xfId="0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/>
    </xf>
    <xf numFmtId="2" fontId="10" fillId="2" borderId="4" xfId="0" applyNumberFormat="1" applyFont="1" applyFill="1" applyBorder="1" applyAlignment="1">
      <alignment horizontal="center"/>
    </xf>
    <xf numFmtId="170" fontId="10" fillId="0" borderId="4" xfId="0" applyNumberFormat="1" applyFont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1" fontId="10" fillId="2" borderId="4" xfId="0" applyNumberFormat="1" applyFont="1" applyFill="1" applyBorder="1" applyAlignment="1">
      <alignment horizontal="center"/>
    </xf>
    <xf numFmtId="1" fontId="10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2" fontId="9" fillId="0" borderId="4" xfId="0" applyNumberFormat="1" applyFont="1" applyBorder="1" applyAlignment="1">
      <alignment horizontal="center" vertical="center" wrapText="1"/>
    </xf>
    <xf numFmtId="170" fontId="9" fillId="0" borderId="4" xfId="0" applyNumberFormat="1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/>
    </xf>
    <xf numFmtId="2" fontId="9" fillId="2" borderId="4" xfId="0" applyNumberFormat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O100"/>
  <sheetViews>
    <sheetView tabSelected="1" topLeftCell="A23" zoomScale="130" zoomScaleNormal="130" workbookViewId="0">
      <selection activeCell="B15" sqref="B15"/>
    </sheetView>
  </sheetViews>
  <sheetFormatPr defaultColWidth="31.28515625" defaultRowHeight="10.5"/>
  <cols>
    <col min="1" max="1" width="34.5703125" style="34" customWidth="1"/>
    <col min="2" max="2" width="14.7109375" style="34" bestFit="1" customWidth="1"/>
    <col min="3" max="3" width="12" style="34" customWidth="1"/>
    <col min="4" max="4" width="14.140625" style="34" customWidth="1"/>
    <col min="5" max="5" width="12.5703125" style="34" customWidth="1"/>
    <col min="6" max="6" width="16" style="34" customWidth="1"/>
    <col min="7" max="7" width="15.7109375" style="34" customWidth="1"/>
    <col min="8" max="8" width="18.42578125" style="34" customWidth="1"/>
    <col min="9" max="9" width="11.85546875" style="34" customWidth="1"/>
    <col min="10" max="10" width="19.5703125" style="34" customWidth="1"/>
    <col min="11" max="12" width="13.140625" style="34" customWidth="1"/>
    <col min="13" max="13" width="13.7109375" style="34" customWidth="1"/>
    <col min="14" max="14" width="14.140625" style="34" customWidth="1"/>
    <col min="15" max="15" width="11.85546875" style="34" customWidth="1"/>
    <col min="16" max="16" width="12" style="34" customWidth="1"/>
    <col min="17" max="17" width="11" style="34" customWidth="1"/>
    <col min="18" max="18" width="11.5703125" style="34" customWidth="1"/>
    <col min="19" max="19" width="12" style="34" customWidth="1"/>
    <col min="20" max="237" width="31.28515625" style="34"/>
    <col min="238" max="245" width="31.28515625" style="35"/>
    <col min="246" max="247" width="31.28515625" style="36"/>
    <col min="248" max="16384" width="31.28515625" style="37"/>
  </cols>
  <sheetData>
    <row r="1" spans="1:247" ht="26.85" customHeight="1">
      <c r="A1" s="33" t="s">
        <v>105</v>
      </c>
      <c r="B1" s="83" t="s">
        <v>0</v>
      </c>
      <c r="C1" s="83"/>
      <c r="D1" s="33" t="s">
        <v>1</v>
      </c>
      <c r="E1" s="33">
        <v>7720208401</v>
      </c>
      <c r="F1" s="33" t="s">
        <v>2</v>
      </c>
    </row>
    <row r="2" spans="1:247">
      <c r="A2" s="26" t="s">
        <v>105</v>
      </c>
      <c r="B2" s="26" t="s">
        <v>130</v>
      </c>
      <c r="C2" s="26" t="s">
        <v>131</v>
      </c>
      <c r="D2" s="26" t="s">
        <v>78</v>
      </c>
      <c r="E2" s="38" t="s">
        <v>3</v>
      </c>
      <c r="F2" s="26" t="s">
        <v>79</v>
      </c>
      <c r="G2" s="34" t="s">
        <v>138</v>
      </c>
    </row>
    <row r="3" spans="1:247">
      <c r="A3" s="27" t="s">
        <v>102</v>
      </c>
      <c r="B3" s="39">
        <v>1806293</v>
      </c>
      <c r="C3" s="40">
        <v>1401894</v>
      </c>
      <c r="D3" s="41">
        <f t="shared" ref="D3:D10" si="0">AVERAGE(B3:C3)</f>
        <v>1604093.5</v>
      </c>
      <c r="E3" s="42">
        <v>0</v>
      </c>
      <c r="F3" s="41">
        <f>E3*D3</f>
        <v>0</v>
      </c>
      <c r="G3" s="34">
        <f>17922398+17584976+18947883+18518082+25627407+22037565+18001642+13987945+3010887+8721839+20264943+25052213</f>
        <v>209677780</v>
      </c>
    </row>
    <row r="4" spans="1:247">
      <c r="A4" s="27" t="s">
        <v>103</v>
      </c>
      <c r="B4" s="39">
        <v>3748761</v>
      </c>
      <c r="C4" s="40">
        <v>3381583</v>
      </c>
      <c r="D4" s="41">
        <f t="shared" si="0"/>
        <v>3565172</v>
      </c>
      <c r="E4" s="42">
        <v>0</v>
      </c>
      <c r="F4" s="41">
        <f>E4*D4</f>
        <v>0</v>
      </c>
    </row>
    <row r="5" spans="1:247">
      <c r="A5" s="27" t="s">
        <v>135</v>
      </c>
      <c r="B5" s="39">
        <v>960000</v>
      </c>
      <c r="C5" s="40">
        <v>720000</v>
      </c>
      <c r="D5" s="41">
        <f t="shared" ref="D5" si="1">AVERAGE(B5:C5)</f>
        <v>840000</v>
      </c>
      <c r="E5" s="42">
        <v>0</v>
      </c>
      <c r="F5" s="41">
        <f>E5*D5</f>
        <v>0</v>
      </c>
    </row>
    <row r="6" spans="1:247">
      <c r="A6" s="27" t="s">
        <v>136</v>
      </c>
      <c r="B6" s="39">
        <v>1496187</v>
      </c>
      <c r="C6" s="40">
        <v>981125</v>
      </c>
      <c r="D6" s="41">
        <f t="shared" ref="D6" si="2">AVERAGE(B6:C6)</f>
        <v>1238656</v>
      </c>
      <c r="E6" s="42">
        <v>0</v>
      </c>
      <c r="F6" s="41">
        <f>E6*D6</f>
        <v>0</v>
      </c>
      <c r="G6" s="34" t="s">
        <v>142</v>
      </c>
    </row>
    <row r="7" spans="1:247" ht="10.5" customHeight="1">
      <c r="A7" s="27" t="s">
        <v>137</v>
      </c>
      <c r="B7" s="39">
        <f>211100+7656431</f>
        <v>7867531</v>
      </c>
      <c r="C7" s="40">
        <f>6718318+215165</f>
        <v>6933483</v>
      </c>
      <c r="D7" s="41">
        <f t="shared" ref="D7" si="3">AVERAGE(B7:C7)</f>
        <v>7400507</v>
      </c>
      <c r="E7" s="42">
        <v>0</v>
      </c>
      <c r="F7" s="41">
        <f>E7*D7</f>
        <v>0</v>
      </c>
      <c r="G7" s="34" t="s">
        <v>139</v>
      </c>
      <c r="H7" s="34" t="s">
        <v>140</v>
      </c>
      <c r="I7" s="34" t="s">
        <v>139</v>
      </c>
      <c r="J7" s="34" t="s">
        <v>141</v>
      </c>
    </row>
    <row r="8" spans="1:247">
      <c r="A8" s="27" t="s">
        <v>107</v>
      </c>
      <c r="B8" s="39">
        <f>521465+480000+521465+480000+436204+432060+402265+659983</f>
        <v>3933442</v>
      </c>
      <c r="C8" s="40">
        <f>420000+360000+420000+360000+486226+30000+319000+297000+56884+30000</f>
        <v>2779110</v>
      </c>
      <c r="D8" s="41">
        <f t="shared" si="0"/>
        <v>3356276</v>
      </c>
      <c r="E8" s="42">
        <v>0</v>
      </c>
      <c r="F8" s="41">
        <v>1570238</v>
      </c>
    </row>
    <row r="9" spans="1:247">
      <c r="A9" s="27" t="s">
        <v>106</v>
      </c>
      <c r="B9" s="39">
        <v>11956</v>
      </c>
      <c r="C9" s="40">
        <v>49527</v>
      </c>
      <c r="D9" s="41">
        <f t="shared" si="0"/>
        <v>30741.5</v>
      </c>
      <c r="E9" s="42">
        <v>0</v>
      </c>
      <c r="F9" s="41">
        <v>16134</v>
      </c>
    </row>
    <row r="10" spans="1:247">
      <c r="A10" s="27" t="s">
        <v>80</v>
      </c>
      <c r="B10" s="39">
        <v>-573705</v>
      </c>
      <c r="C10" s="39">
        <v>-446346</v>
      </c>
      <c r="D10" s="41">
        <f t="shared" si="0"/>
        <v>-510025.5</v>
      </c>
      <c r="E10" s="42">
        <v>0</v>
      </c>
      <c r="F10" s="41">
        <f>E10*D10</f>
        <v>0</v>
      </c>
    </row>
    <row r="11" spans="1:247">
      <c r="A11" s="28" t="s">
        <v>132</v>
      </c>
      <c r="B11" s="28" t="s">
        <v>130</v>
      </c>
      <c r="C11" s="28" t="s">
        <v>131</v>
      </c>
      <c r="D11" s="28" t="s">
        <v>81</v>
      </c>
      <c r="E11" s="43" t="s">
        <v>3</v>
      </c>
      <c r="F11" s="28" t="s">
        <v>82</v>
      </c>
    </row>
    <row r="12" spans="1:247" s="46" customFormat="1">
      <c r="A12" s="44" t="s">
        <v>124</v>
      </c>
      <c r="B12" s="44">
        <v>1316204</v>
      </c>
      <c r="C12" s="44">
        <v>846226</v>
      </c>
      <c r="D12" s="44">
        <f>AVERAGE(B12:C12)</f>
        <v>1081215</v>
      </c>
      <c r="E12" s="45">
        <v>1</v>
      </c>
      <c r="F12" s="44">
        <v>450565.5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5"/>
      <c r="IE12" s="35"/>
      <c r="IF12" s="35"/>
      <c r="IG12" s="35"/>
      <c r="IH12" s="35"/>
      <c r="II12" s="35"/>
      <c r="IJ12" s="35"/>
      <c r="IK12" s="35"/>
      <c r="IL12" s="35"/>
      <c r="IM12" s="35"/>
    </row>
    <row r="13" spans="1:247">
      <c r="A13" s="29" t="s">
        <v>109</v>
      </c>
      <c r="B13" s="47">
        <v>15664</v>
      </c>
      <c r="C13" s="48">
        <v>11695</v>
      </c>
      <c r="D13" s="49">
        <f>AVERAGE(B13:C13)</f>
        <v>13679.5</v>
      </c>
      <c r="E13" s="50">
        <v>1</v>
      </c>
      <c r="F13" s="49">
        <f>E13*D13</f>
        <v>13679.5</v>
      </c>
    </row>
    <row r="14" spans="1:247">
      <c r="A14" s="29" t="s">
        <v>123</v>
      </c>
      <c r="B14" s="47">
        <v>71500</v>
      </c>
      <c r="C14" s="48">
        <v>0</v>
      </c>
      <c r="D14" s="49">
        <f>AVERAGE(B14:C14)</f>
        <v>35750</v>
      </c>
      <c r="E14" s="50">
        <v>0</v>
      </c>
      <c r="F14" s="49">
        <v>0</v>
      </c>
    </row>
    <row r="15" spans="1:247">
      <c r="A15" s="29" t="s">
        <v>83</v>
      </c>
      <c r="B15" s="47">
        <v>-123472</v>
      </c>
      <c r="C15" s="47">
        <v>-73664</v>
      </c>
      <c r="D15" s="49">
        <f>AVERAGE(B15:C15)</f>
        <v>-98568</v>
      </c>
      <c r="E15" s="50">
        <v>1</v>
      </c>
      <c r="F15" s="49">
        <f t="shared" ref="F15" si="4">E15*D15</f>
        <v>-98568</v>
      </c>
    </row>
    <row r="16" spans="1:247">
      <c r="A16" s="28" t="s">
        <v>108</v>
      </c>
      <c r="B16" s="28" t="s">
        <v>130</v>
      </c>
      <c r="C16" s="28" t="s">
        <v>131</v>
      </c>
      <c r="D16" s="28" t="s">
        <v>81</v>
      </c>
      <c r="E16" s="43" t="s">
        <v>3</v>
      </c>
      <c r="F16" s="28" t="s">
        <v>82</v>
      </c>
    </row>
    <row r="17" spans="1:247" s="46" customFormat="1">
      <c r="A17" s="44" t="s">
        <v>124</v>
      </c>
      <c r="B17" s="44">
        <v>1139983</v>
      </c>
      <c r="C17" s="44">
        <v>854899</v>
      </c>
      <c r="D17" s="44">
        <f>AVERAGE(B17:C17)</f>
        <v>997441</v>
      </c>
      <c r="E17" s="45">
        <v>1</v>
      </c>
      <c r="F17" s="44">
        <v>450565.5</v>
      </c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5"/>
      <c r="IE17" s="35"/>
      <c r="IF17" s="35"/>
      <c r="IG17" s="35"/>
      <c r="IH17" s="35"/>
      <c r="II17" s="35"/>
      <c r="IJ17" s="35"/>
      <c r="IK17" s="35"/>
      <c r="IL17" s="35"/>
      <c r="IM17" s="35"/>
    </row>
    <row r="18" spans="1:247">
      <c r="A18" s="29" t="s">
        <v>109</v>
      </c>
      <c r="B18" s="47">
        <v>3392</v>
      </c>
      <c r="C18" s="48">
        <v>3964</v>
      </c>
      <c r="D18" s="49">
        <f>AVERAGE(B18:C18)</f>
        <v>3678</v>
      </c>
      <c r="E18" s="50">
        <v>1</v>
      </c>
      <c r="F18" s="49">
        <f>E18*D18</f>
        <v>3678</v>
      </c>
    </row>
    <row r="19" spans="1:247">
      <c r="A19" s="29" t="s">
        <v>123</v>
      </c>
      <c r="B19" s="47">
        <v>71500</v>
      </c>
      <c r="C19" s="48">
        <v>14621</v>
      </c>
      <c r="D19" s="49">
        <f>AVERAGE(B19:C19)</f>
        <v>43060.5</v>
      </c>
      <c r="E19" s="50">
        <v>0</v>
      </c>
      <c r="F19" s="49">
        <v>0</v>
      </c>
    </row>
    <row r="20" spans="1:247">
      <c r="A20" s="29" t="s">
        <v>83</v>
      </c>
      <c r="B20" s="47">
        <v>-82190</v>
      </c>
      <c r="C20" s="47">
        <v>-78900</v>
      </c>
      <c r="D20" s="49">
        <f>AVERAGE(B20:C20)</f>
        <v>-80545</v>
      </c>
      <c r="E20" s="50">
        <v>1</v>
      </c>
      <c r="F20" s="49">
        <f t="shared" ref="F20" si="5">E20*D20</f>
        <v>-80545</v>
      </c>
    </row>
    <row r="21" spans="1:247">
      <c r="A21" s="30" t="s">
        <v>110</v>
      </c>
      <c r="B21" s="30" t="s">
        <v>130</v>
      </c>
      <c r="C21" s="30" t="s">
        <v>131</v>
      </c>
      <c r="D21" s="30" t="s">
        <v>81</v>
      </c>
      <c r="E21" s="51" t="s">
        <v>3</v>
      </c>
      <c r="F21" s="30" t="s">
        <v>82</v>
      </c>
    </row>
    <row r="22" spans="1:247" ht="13.5" customHeight="1">
      <c r="A22" s="34" t="s">
        <v>134</v>
      </c>
      <c r="B22" s="34">
        <v>521465</v>
      </c>
      <c r="C22" s="34">
        <v>523833</v>
      </c>
      <c r="D22" s="34">
        <f>AVERAGE(B22:C22)</f>
        <v>522649</v>
      </c>
      <c r="E22" s="52">
        <v>1</v>
      </c>
      <c r="F22" s="34">
        <v>725711.5</v>
      </c>
    </row>
    <row r="23" spans="1:247">
      <c r="A23" s="27" t="s">
        <v>109</v>
      </c>
      <c r="B23" s="39">
        <v>8444</v>
      </c>
      <c r="C23" s="40">
        <v>0</v>
      </c>
      <c r="D23" s="41">
        <f>+(B23+C23)/2</f>
        <v>4222</v>
      </c>
      <c r="E23" s="42">
        <v>1</v>
      </c>
      <c r="F23" s="41">
        <f>E23*D23</f>
        <v>4222</v>
      </c>
    </row>
    <row r="24" spans="1:247">
      <c r="A24" s="27" t="s">
        <v>83</v>
      </c>
      <c r="B24" s="39">
        <v>-6154</v>
      </c>
      <c r="C24" s="39">
        <v>-15329</v>
      </c>
      <c r="D24" s="41">
        <f t="shared" ref="D24" si="6">+(B24+C24)/2</f>
        <v>-10741.5</v>
      </c>
      <c r="E24" s="42">
        <v>1</v>
      </c>
      <c r="F24" s="41">
        <f t="shared" ref="F24" si="7">E24*D24</f>
        <v>-10741.5</v>
      </c>
    </row>
    <row r="25" spans="1:247">
      <c r="A25" s="26" t="s">
        <v>111</v>
      </c>
      <c r="B25" s="26" t="s">
        <v>130</v>
      </c>
      <c r="C25" s="26" t="s">
        <v>131</v>
      </c>
      <c r="D25" s="26" t="s">
        <v>81</v>
      </c>
      <c r="E25" s="38" t="s">
        <v>3</v>
      </c>
      <c r="F25" s="26" t="s">
        <v>82</v>
      </c>
    </row>
    <row r="26" spans="1:247">
      <c r="A26" s="34" t="s">
        <v>133</v>
      </c>
      <c r="B26" s="34">
        <v>521465</v>
      </c>
      <c r="C26" s="34">
        <v>523833</v>
      </c>
      <c r="D26" s="34">
        <f>AVERAGE(B26:C26)</f>
        <v>522649</v>
      </c>
      <c r="E26" s="52">
        <v>1</v>
      </c>
      <c r="F26" s="34">
        <v>556848.5</v>
      </c>
    </row>
    <row r="27" spans="1:247">
      <c r="A27" s="27" t="s">
        <v>109</v>
      </c>
      <c r="B27" s="39">
        <v>8482</v>
      </c>
      <c r="C27" s="39">
        <v>3465</v>
      </c>
      <c r="D27" s="41">
        <f>+(B27+C27)/2</f>
        <v>5973.5</v>
      </c>
      <c r="E27" s="42">
        <v>1</v>
      </c>
      <c r="F27" s="41">
        <f>E27*D27</f>
        <v>5973.5</v>
      </c>
    </row>
    <row r="28" spans="1:247">
      <c r="A28" s="27" t="s">
        <v>83</v>
      </c>
      <c r="B28" s="39">
        <v>-6397</v>
      </c>
      <c r="C28" s="39">
        <v>-15329</v>
      </c>
      <c r="D28" s="41">
        <f t="shared" ref="D28" si="8">+(B28+C28)/2</f>
        <v>-10863</v>
      </c>
      <c r="E28" s="42">
        <v>1</v>
      </c>
      <c r="F28" s="41">
        <f t="shared" ref="F28" si="9">E28*D28</f>
        <v>-10863</v>
      </c>
    </row>
    <row r="29" spans="1:247">
      <c r="A29" s="26" t="s">
        <v>112</v>
      </c>
      <c r="B29" s="26" t="s">
        <v>130</v>
      </c>
      <c r="C29" s="26" t="s">
        <v>131</v>
      </c>
      <c r="D29" s="26" t="s">
        <v>81</v>
      </c>
      <c r="E29" s="38" t="s">
        <v>3</v>
      </c>
      <c r="F29" s="26" t="s">
        <v>82</v>
      </c>
    </row>
    <row r="30" spans="1:247">
      <c r="A30" s="27" t="s">
        <v>113</v>
      </c>
      <c r="B30" s="39">
        <v>0</v>
      </c>
      <c r="C30" s="40">
        <v>21000</v>
      </c>
      <c r="D30" s="41">
        <f>AVERAGE(B30:C30)</f>
        <v>10500</v>
      </c>
      <c r="E30" s="42">
        <v>0.5</v>
      </c>
      <c r="F30" s="41">
        <f t="shared" ref="F30:F32" si="10">E30*D30</f>
        <v>5250</v>
      </c>
    </row>
    <row r="31" spans="1:247">
      <c r="A31" s="27" t="s">
        <v>106</v>
      </c>
      <c r="B31" s="39">
        <v>245439</v>
      </c>
      <c r="C31" s="40">
        <v>0</v>
      </c>
      <c r="D31" s="41">
        <f>AVERAGE(B31:C31)</f>
        <v>122719.5</v>
      </c>
      <c r="E31" s="42">
        <v>0.5</v>
      </c>
      <c r="F31" s="41">
        <v>1323</v>
      </c>
    </row>
    <row r="32" spans="1:247">
      <c r="A32" s="27" t="s">
        <v>83</v>
      </c>
      <c r="B32" s="39">
        <v>0</v>
      </c>
      <c r="C32" s="39">
        <v>-17459</v>
      </c>
      <c r="D32" s="41">
        <f>AVERAGE(B32:C32)</f>
        <v>-8729.5</v>
      </c>
      <c r="E32" s="42">
        <v>1</v>
      </c>
      <c r="F32" s="41">
        <f t="shared" si="10"/>
        <v>-8729.5</v>
      </c>
    </row>
    <row r="33" spans="1:6" ht="15.4" customHeight="1">
      <c r="A33" s="53" t="s">
        <v>84</v>
      </c>
      <c r="B33" s="84">
        <v>0</v>
      </c>
      <c r="C33" s="84"/>
      <c r="D33" s="84"/>
      <c r="E33" s="84"/>
      <c r="F33" s="54">
        <f>+SUM(F3:F32)</f>
        <v>3594742</v>
      </c>
    </row>
    <row r="34" spans="1:6" ht="14.25" customHeight="1">
      <c r="A34" s="31" t="s">
        <v>85</v>
      </c>
      <c r="B34" s="82"/>
      <c r="C34" s="82"/>
      <c r="D34" s="82"/>
      <c r="E34" s="82"/>
      <c r="F34" s="54">
        <f>F33/12</f>
        <v>299561.83333333331</v>
      </c>
    </row>
    <row r="35" spans="1:6">
      <c r="A35" s="31" t="s">
        <v>86</v>
      </c>
      <c r="B35" s="82"/>
      <c r="C35" s="82"/>
      <c r="D35" s="82"/>
      <c r="E35" s="82"/>
      <c r="F35" s="41">
        <f>RTR!N13</f>
        <v>0</v>
      </c>
    </row>
    <row r="36" spans="1:6" ht="12.75" customHeight="1">
      <c r="A36" s="31" t="s">
        <v>87</v>
      </c>
      <c r="B36" s="85"/>
      <c r="C36" s="85"/>
      <c r="D36" s="85"/>
      <c r="E36" s="85"/>
      <c r="F36" s="55">
        <v>0.85</v>
      </c>
    </row>
    <row r="37" spans="1:6" ht="16.350000000000001" customHeight="1">
      <c r="A37" s="31" t="s">
        <v>88</v>
      </c>
      <c r="B37" s="82"/>
      <c r="C37" s="82"/>
      <c r="D37" s="82"/>
      <c r="E37" s="82"/>
      <c r="F37" s="56">
        <f>(F34*F36)-F35</f>
        <v>254627.55833333332</v>
      </c>
    </row>
    <row r="38" spans="1:6" ht="12.75" customHeight="1">
      <c r="A38" s="31" t="s">
        <v>89</v>
      </c>
      <c r="B38" s="82"/>
      <c r="C38" s="82"/>
      <c r="D38" s="82"/>
      <c r="E38" s="82"/>
      <c r="F38" s="57">
        <v>240</v>
      </c>
    </row>
    <row r="39" spans="1:6" ht="12" customHeight="1">
      <c r="A39" s="31" t="s">
        <v>90</v>
      </c>
      <c r="B39" s="82"/>
      <c r="C39" s="82"/>
      <c r="D39" s="82"/>
      <c r="E39" s="82"/>
      <c r="F39" s="55">
        <v>0.09</v>
      </c>
    </row>
    <row r="40" spans="1:6">
      <c r="A40" s="31" t="s">
        <v>91</v>
      </c>
      <c r="B40" s="82"/>
      <c r="C40" s="82"/>
      <c r="D40" s="82"/>
      <c r="E40" s="82"/>
      <c r="F40" s="58">
        <f>PMT(F39/12,F38,-100000)</f>
        <v>899.72595585016938</v>
      </c>
    </row>
    <row r="41" spans="1:6">
      <c r="A41" s="31" t="s">
        <v>92</v>
      </c>
      <c r="B41" s="82"/>
      <c r="C41" s="82"/>
      <c r="D41" s="82"/>
      <c r="E41" s="82"/>
      <c r="F41" s="59">
        <f>F37/F40</f>
        <v>283.00568265003596</v>
      </c>
    </row>
    <row r="42" spans="1:6" ht="15.4" customHeight="1">
      <c r="A42" s="86" t="s">
        <v>93</v>
      </c>
      <c r="B42" s="86"/>
      <c r="C42" s="86"/>
      <c r="D42" s="86"/>
      <c r="E42" s="86"/>
      <c r="F42" s="86"/>
    </row>
    <row r="43" spans="1:6">
      <c r="A43" s="31" t="s">
        <v>89</v>
      </c>
      <c r="B43" s="82"/>
      <c r="C43" s="82"/>
      <c r="D43" s="82"/>
      <c r="E43" s="82"/>
      <c r="F43" s="56">
        <v>240</v>
      </c>
    </row>
    <row r="44" spans="1:6">
      <c r="A44" s="31" t="s">
        <v>90</v>
      </c>
      <c r="B44" s="82"/>
      <c r="C44" s="82"/>
      <c r="D44" s="82"/>
      <c r="E44" s="82"/>
      <c r="F44" s="60">
        <v>8.7499999999999994E-2</v>
      </c>
    </row>
    <row r="45" spans="1:6">
      <c r="A45" s="31" t="s">
        <v>91</v>
      </c>
      <c r="B45" s="82"/>
      <c r="C45" s="82"/>
      <c r="D45" s="82"/>
      <c r="E45" s="82"/>
      <c r="F45" s="59">
        <f>PMT(F44/12,F43,-100000)</f>
        <v>883.71070890943292</v>
      </c>
    </row>
    <row r="46" spans="1:6">
      <c r="A46" s="31" t="s">
        <v>94</v>
      </c>
      <c r="B46" s="87">
        <f>B36</f>
        <v>0</v>
      </c>
      <c r="C46" s="87"/>
      <c r="D46" s="87"/>
      <c r="E46" s="87"/>
      <c r="F46" s="61">
        <v>200</v>
      </c>
    </row>
    <row r="47" spans="1:6">
      <c r="A47" s="31" t="s">
        <v>95</v>
      </c>
      <c r="B47" s="82"/>
      <c r="C47" s="82"/>
      <c r="D47" s="82"/>
      <c r="E47" s="82"/>
      <c r="F47" s="62">
        <f>F46*F45</f>
        <v>176742.14178188657</v>
      </c>
    </row>
    <row r="48" spans="1:6">
      <c r="A48" s="31" t="s">
        <v>96</v>
      </c>
      <c r="B48" s="82"/>
      <c r="C48" s="82"/>
      <c r="D48" s="82"/>
      <c r="E48" s="82"/>
      <c r="F48" s="63">
        <v>1.5</v>
      </c>
    </row>
    <row r="49" spans="1:6">
      <c r="A49" s="64" t="s">
        <v>97</v>
      </c>
      <c r="B49" s="82" t="s">
        <v>4</v>
      </c>
      <c r="C49" s="82"/>
      <c r="D49" s="82"/>
      <c r="E49" s="82"/>
      <c r="F49" s="65">
        <v>0</v>
      </c>
    </row>
    <row r="50" spans="1:6">
      <c r="A50" s="64" t="s">
        <v>98</v>
      </c>
      <c r="B50" s="82"/>
      <c r="C50" s="82"/>
      <c r="D50" s="82"/>
      <c r="E50" s="82"/>
      <c r="F50" s="66"/>
    </row>
    <row r="51" spans="1:6">
      <c r="A51" s="64" t="s">
        <v>99</v>
      </c>
      <c r="B51" s="82"/>
      <c r="C51" s="82"/>
      <c r="D51" s="82"/>
      <c r="E51" s="82"/>
      <c r="F51" s="67" t="e">
        <f>F46/F49</f>
        <v>#DIV/0!</v>
      </c>
    </row>
    <row r="52" spans="1:6">
      <c r="A52" s="31" t="s">
        <v>100</v>
      </c>
      <c r="B52" s="82"/>
      <c r="C52" s="82"/>
      <c r="D52" s="82"/>
      <c r="E52" s="82"/>
      <c r="F52" s="67" t="e">
        <f>(F46+F50)/F49</f>
        <v>#DIV/0!</v>
      </c>
    </row>
    <row r="53" spans="1:6">
      <c r="A53" s="31" t="s">
        <v>101</v>
      </c>
      <c r="B53" s="82"/>
      <c r="C53" s="82"/>
      <c r="D53" s="82"/>
      <c r="E53" s="82"/>
      <c r="F53" s="67" t="e">
        <f>F52+F48</f>
        <v>#DIV/0!</v>
      </c>
    </row>
    <row r="54" spans="1:6" ht="15.4" customHeight="1">
      <c r="A54" s="75"/>
      <c r="B54" s="75"/>
      <c r="C54" s="75"/>
      <c r="D54" s="75"/>
      <c r="E54" s="75"/>
      <c r="F54" s="75"/>
    </row>
    <row r="55" spans="1:6">
      <c r="A55" s="75"/>
      <c r="B55" s="75"/>
      <c r="C55" s="75"/>
      <c r="D55" s="75"/>
      <c r="E55" s="75"/>
      <c r="F55" s="75"/>
    </row>
    <row r="56" spans="1:6" ht="15.4" customHeight="1">
      <c r="A56" s="75"/>
      <c r="B56" s="75"/>
      <c r="C56" s="75"/>
      <c r="D56" s="75"/>
      <c r="E56" s="75"/>
      <c r="F56" s="75"/>
    </row>
    <row r="57" spans="1:6">
      <c r="A57" s="75"/>
      <c r="B57" s="75"/>
      <c r="C57" s="75"/>
      <c r="D57" s="75"/>
      <c r="E57" s="75"/>
      <c r="F57" s="75"/>
    </row>
    <row r="58" spans="1:6">
      <c r="A58" s="75"/>
      <c r="B58" s="75"/>
      <c r="C58" s="75"/>
      <c r="D58" s="75"/>
      <c r="E58" s="75"/>
      <c r="F58" s="75"/>
    </row>
    <row r="59" spans="1:6">
      <c r="A59" s="75"/>
      <c r="B59" s="75"/>
      <c r="C59" s="75"/>
      <c r="D59" s="75"/>
      <c r="E59" s="75"/>
      <c r="F59" s="75"/>
    </row>
    <row r="60" spans="1:6">
      <c r="A60" s="75"/>
      <c r="B60" s="75"/>
      <c r="C60" s="75"/>
      <c r="D60" s="75"/>
      <c r="E60" s="75"/>
      <c r="F60" s="75"/>
    </row>
    <row r="61" spans="1:6" ht="15.4" customHeight="1">
      <c r="A61" s="75"/>
      <c r="B61" s="75"/>
      <c r="C61" s="75"/>
      <c r="D61" s="75"/>
      <c r="E61" s="75"/>
      <c r="F61" s="75"/>
    </row>
    <row r="62" spans="1:6">
      <c r="A62" s="75"/>
      <c r="B62" s="75"/>
      <c r="C62" s="75"/>
      <c r="D62" s="75"/>
      <c r="E62" s="75"/>
      <c r="F62" s="75"/>
    </row>
    <row r="63" spans="1:6">
      <c r="A63" s="78" t="s">
        <v>7</v>
      </c>
      <c r="B63" s="78"/>
      <c r="C63" s="78"/>
      <c r="D63" s="78"/>
      <c r="E63" s="78"/>
      <c r="F63" s="78"/>
    </row>
    <row r="64" spans="1:6">
      <c r="A64" s="75"/>
      <c r="B64" s="75"/>
      <c r="C64" s="75"/>
      <c r="D64" s="75"/>
      <c r="E64" s="75"/>
      <c r="F64" s="75"/>
    </row>
    <row r="65" spans="1:6">
      <c r="A65" s="75" t="s">
        <v>8</v>
      </c>
      <c r="B65" s="75"/>
      <c r="C65" s="75"/>
      <c r="D65" s="75"/>
      <c r="E65" s="75"/>
      <c r="F65" s="75"/>
    </row>
    <row r="66" spans="1:6">
      <c r="A66" s="75"/>
      <c r="B66" s="75"/>
      <c r="C66" s="75"/>
      <c r="D66" s="75"/>
      <c r="E66" s="75"/>
      <c r="F66" s="75"/>
    </row>
    <row r="67" spans="1:6" ht="15.4" customHeight="1">
      <c r="A67" s="75"/>
      <c r="B67" s="75"/>
      <c r="C67" s="75"/>
      <c r="D67" s="75"/>
      <c r="E67" s="75"/>
      <c r="F67" s="75"/>
    </row>
    <row r="68" spans="1:6">
      <c r="A68" s="75"/>
      <c r="B68" s="75"/>
      <c r="C68" s="75"/>
      <c r="D68" s="75"/>
      <c r="E68" s="75"/>
      <c r="F68" s="75"/>
    </row>
    <row r="69" spans="1:6">
      <c r="A69" s="75"/>
      <c r="B69" s="75"/>
      <c r="C69" s="75"/>
      <c r="D69" s="75"/>
      <c r="E69" s="75"/>
      <c r="F69" s="75"/>
    </row>
    <row r="70" spans="1:6">
      <c r="A70" s="78" t="s">
        <v>9</v>
      </c>
      <c r="B70" s="78"/>
      <c r="C70" s="78"/>
      <c r="D70" s="78"/>
      <c r="E70" s="78"/>
      <c r="F70" s="78"/>
    </row>
    <row r="71" spans="1:6" ht="15.4" customHeight="1">
      <c r="A71" s="75"/>
      <c r="B71" s="75"/>
      <c r="C71" s="75"/>
      <c r="D71" s="75"/>
      <c r="E71" s="75"/>
      <c r="F71" s="75"/>
    </row>
    <row r="72" spans="1:6" ht="26.85" customHeight="1">
      <c r="A72" s="75"/>
      <c r="B72" s="75"/>
      <c r="C72" s="75"/>
      <c r="D72" s="75"/>
      <c r="E72" s="75"/>
      <c r="F72" s="75"/>
    </row>
    <row r="73" spans="1:6" ht="15.4" customHeight="1">
      <c r="A73" s="75"/>
      <c r="B73" s="75"/>
      <c r="C73" s="75"/>
      <c r="D73" s="75"/>
      <c r="E73" s="75"/>
      <c r="F73" s="75"/>
    </row>
    <row r="74" spans="1:6" ht="15.4" customHeight="1">
      <c r="A74" s="75"/>
      <c r="B74" s="75"/>
      <c r="C74" s="75"/>
      <c r="D74" s="75"/>
      <c r="E74" s="75"/>
      <c r="F74" s="75"/>
    </row>
    <row r="75" spans="1:6">
      <c r="A75" s="75"/>
      <c r="B75" s="75"/>
      <c r="C75" s="75"/>
      <c r="D75" s="75"/>
      <c r="E75" s="75"/>
      <c r="F75" s="75"/>
    </row>
    <row r="76" spans="1:6" ht="16.350000000000001" customHeight="1">
      <c r="A76" s="78" t="s">
        <v>10</v>
      </c>
      <c r="B76" s="78"/>
      <c r="C76" s="78"/>
      <c r="D76" s="78"/>
      <c r="E76" s="78"/>
      <c r="F76" s="78"/>
    </row>
    <row r="77" spans="1:6" ht="16.350000000000001" customHeight="1">
      <c r="A77" s="68" t="s">
        <v>6</v>
      </c>
      <c r="B77" s="69" t="s">
        <v>11</v>
      </c>
      <c r="C77" s="69" t="s">
        <v>12</v>
      </c>
      <c r="D77" s="69" t="s">
        <v>13</v>
      </c>
      <c r="E77" s="69" t="s">
        <v>14</v>
      </c>
      <c r="F77" s="69" t="s">
        <v>15</v>
      </c>
    </row>
    <row r="78" spans="1:6" ht="16.350000000000001" customHeight="1">
      <c r="A78" s="32" t="str">
        <f>+A49</f>
        <v xml:space="preserve">Value based on Market valuation                </v>
      </c>
      <c r="B78" s="70"/>
      <c r="C78" s="70"/>
      <c r="D78" s="71" t="s">
        <v>16</v>
      </c>
      <c r="E78" s="70" t="s">
        <v>16</v>
      </c>
      <c r="F78" s="70"/>
    </row>
    <row r="79" spans="1:6" ht="16.350000000000001" customHeight="1">
      <c r="A79" s="32" t="s">
        <v>5</v>
      </c>
      <c r="B79" s="70"/>
      <c r="C79" s="70"/>
      <c r="D79" s="71" t="s">
        <v>16</v>
      </c>
      <c r="E79" s="70" t="s">
        <v>16</v>
      </c>
      <c r="F79" s="70"/>
    </row>
    <row r="80" spans="1:6" ht="16.350000000000001" customHeight="1">
      <c r="A80" s="78" t="s">
        <v>17</v>
      </c>
      <c r="B80" s="78"/>
      <c r="C80" s="78"/>
      <c r="D80" s="78"/>
      <c r="E80" s="78"/>
      <c r="F80" s="78"/>
    </row>
    <row r="81" spans="1:249" ht="16.350000000000001" customHeight="1">
      <c r="A81" s="68" t="s">
        <v>6</v>
      </c>
      <c r="B81" s="69" t="s">
        <v>18</v>
      </c>
      <c r="C81" s="69" t="s">
        <v>19</v>
      </c>
      <c r="D81" s="69" t="s">
        <v>20</v>
      </c>
      <c r="E81" s="79" t="s">
        <v>21</v>
      </c>
      <c r="F81" s="79"/>
    </row>
    <row r="82" spans="1:249" ht="16.350000000000001" customHeight="1">
      <c r="A82" s="32" t="str">
        <f>+A49</f>
        <v xml:space="preserve">Value based on Market valuation                </v>
      </c>
      <c r="B82" s="70" t="s">
        <v>16</v>
      </c>
      <c r="C82" s="70"/>
      <c r="D82" s="71" t="s">
        <v>16</v>
      </c>
      <c r="E82" s="80" t="s">
        <v>16</v>
      </c>
      <c r="F82" s="80"/>
    </row>
    <row r="83" spans="1:249" ht="16.350000000000001" customHeight="1">
      <c r="A83" s="32" t="s">
        <v>5</v>
      </c>
      <c r="B83" s="70" t="s">
        <v>16</v>
      </c>
      <c r="C83" s="70"/>
      <c r="D83" s="71" t="s">
        <v>16</v>
      </c>
      <c r="E83" s="80" t="s">
        <v>16</v>
      </c>
      <c r="F83" s="80"/>
    </row>
    <row r="84" spans="1:249" ht="16.350000000000001" customHeight="1">
      <c r="A84" s="81" t="s">
        <v>22</v>
      </c>
      <c r="B84" s="81"/>
      <c r="C84" s="81"/>
      <c r="D84" s="81" t="s">
        <v>23</v>
      </c>
      <c r="E84" s="81"/>
      <c r="F84" s="81"/>
    </row>
    <row r="85" spans="1:249" ht="16.350000000000001" customHeight="1">
      <c r="A85" s="75" t="s">
        <v>24</v>
      </c>
      <c r="B85" s="75"/>
      <c r="C85" s="75"/>
      <c r="D85" s="75"/>
      <c r="E85" s="75"/>
      <c r="F85" s="75"/>
    </row>
    <row r="86" spans="1:249" ht="16.350000000000001" customHeight="1">
      <c r="A86" s="75" t="s">
        <v>25</v>
      </c>
      <c r="B86" s="75"/>
      <c r="C86" s="75"/>
      <c r="D86" s="75"/>
      <c r="E86" s="75"/>
      <c r="F86" s="75"/>
    </row>
    <row r="87" spans="1:249" ht="26.85" customHeight="1">
      <c r="A87" s="75" t="s">
        <v>26</v>
      </c>
      <c r="B87" s="75"/>
      <c r="C87" s="75"/>
      <c r="D87" s="75"/>
      <c r="E87" s="75"/>
      <c r="F87" s="75"/>
    </row>
    <row r="88" spans="1:249" s="72" customFormat="1">
      <c r="A88" s="75" t="s">
        <v>27</v>
      </c>
      <c r="B88" s="75"/>
      <c r="C88" s="75"/>
      <c r="D88" s="75"/>
      <c r="E88" s="75"/>
      <c r="F88" s="75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ID88" s="73"/>
      <c r="IE88" s="73"/>
      <c r="IF88" s="73"/>
      <c r="IG88" s="35"/>
      <c r="IL88" s="36"/>
      <c r="IM88" s="36"/>
      <c r="IN88" s="37"/>
      <c r="IO88" s="37"/>
    </row>
    <row r="89" spans="1:249" s="72" customFormat="1">
      <c r="A89" s="75" t="s">
        <v>28</v>
      </c>
      <c r="B89" s="75"/>
      <c r="C89" s="75"/>
      <c r="D89" s="75"/>
      <c r="E89" s="75"/>
      <c r="F89" s="75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ID89" s="73"/>
      <c r="IE89" s="73"/>
      <c r="IF89" s="73"/>
      <c r="IG89" s="35"/>
      <c r="IL89" s="36"/>
      <c r="IM89" s="36"/>
      <c r="IN89" s="37"/>
      <c r="IO89" s="37"/>
    </row>
    <row r="90" spans="1:249" s="72" customFormat="1">
      <c r="A90" s="75" t="s">
        <v>29</v>
      </c>
      <c r="B90" s="75"/>
      <c r="C90" s="75"/>
      <c r="D90" s="75"/>
      <c r="E90" s="75"/>
      <c r="F90" s="75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ID90" s="73"/>
      <c r="IE90" s="73"/>
      <c r="IF90" s="73"/>
      <c r="IG90" s="35"/>
      <c r="IL90" s="36"/>
      <c r="IM90" s="36"/>
      <c r="IN90" s="37"/>
      <c r="IO90" s="37"/>
    </row>
    <row r="91" spans="1:249">
      <c r="A91" s="75" t="s">
        <v>30</v>
      </c>
      <c r="B91" s="75"/>
      <c r="C91" s="75"/>
      <c r="D91" s="75"/>
      <c r="E91" s="75"/>
      <c r="F91" s="75"/>
    </row>
    <row r="92" spans="1:249">
      <c r="A92" s="75" t="s">
        <v>31</v>
      </c>
      <c r="B92" s="75"/>
      <c r="C92" s="75"/>
      <c r="D92" s="75"/>
      <c r="E92" s="75"/>
      <c r="F92" s="75"/>
    </row>
    <row r="93" spans="1:249">
      <c r="A93" s="75" t="s">
        <v>32</v>
      </c>
      <c r="B93" s="75"/>
      <c r="C93" s="75"/>
      <c r="D93" s="75"/>
      <c r="E93" s="75"/>
      <c r="F93" s="75"/>
    </row>
    <row r="94" spans="1:249">
      <c r="A94" s="75" t="s">
        <v>33</v>
      </c>
      <c r="B94" s="75"/>
      <c r="C94" s="75"/>
      <c r="D94" s="75"/>
      <c r="E94" s="75"/>
      <c r="F94" s="75"/>
    </row>
    <row r="95" spans="1:249">
      <c r="A95" s="75" t="s">
        <v>34</v>
      </c>
      <c r="B95" s="75"/>
      <c r="C95" s="75"/>
      <c r="D95" s="75"/>
      <c r="E95" s="75"/>
      <c r="F95" s="75"/>
    </row>
    <row r="96" spans="1:249">
      <c r="A96" s="75" t="s">
        <v>35</v>
      </c>
      <c r="B96" s="75"/>
      <c r="C96" s="75"/>
      <c r="D96" s="75" t="s">
        <v>36</v>
      </c>
      <c r="E96" s="75"/>
      <c r="F96" s="75"/>
    </row>
    <row r="97" spans="1:6">
      <c r="A97" s="76" t="s">
        <v>37</v>
      </c>
      <c r="B97" s="76"/>
      <c r="C97" s="76"/>
      <c r="D97" s="76"/>
      <c r="E97" s="76"/>
      <c r="F97" s="76"/>
    </row>
    <row r="98" spans="1:6">
      <c r="A98" s="77"/>
      <c r="B98" s="77"/>
      <c r="C98" s="77"/>
      <c r="D98" s="77"/>
      <c r="E98" s="77"/>
      <c r="F98" s="77"/>
    </row>
    <row r="99" spans="1:6">
      <c r="A99" s="77"/>
      <c r="B99" s="77"/>
      <c r="C99" s="77"/>
      <c r="D99" s="77"/>
      <c r="E99" s="77"/>
      <c r="F99" s="77"/>
    </row>
    <row r="100" spans="1:6">
      <c r="A100" s="74"/>
      <c r="B100" s="74"/>
      <c r="C100" s="74"/>
      <c r="D100" s="74"/>
      <c r="E100" s="74"/>
      <c r="F100" s="74"/>
    </row>
  </sheetData>
  <sheetProtection selectLockedCells="1" selectUnlockedCells="1"/>
  <mergeCells count="79">
    <mergeCell ref="B53:E53"/>
    <mergeCell ref="B1:C1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42:F42"/>
    <mergeCell ref="B43:E43"/>
    <mergeCell ref="B44:E44"/>
    <mergeCell ref="B45:E45"/>
    <mergeCell ref="B46:E46"/>
    <mergeCell ref="A56:F56"/>
    <mergeCell ref="A57:F57"/>
    <mergeCell ref="A58:F58"/>
    <mergeCell ref="A59:F59"/>
    <mergeCell ref="A60:F60"/>
    <mergeCell ref="B47:E47"/>
    <mergeCell ref="B48:E48"/>
    <mergeCell ref="B49:E49"/>
    <mergeCell ref="B50:E50"/>
    <mergeCell ref="B51:E51"/>
    <mergeCell ref="B52:E52"/>
    <mergeCell ref="A73:F73"/>
    <mergeCell ref="A62:F62"/>
    <mergeCell ref="A63:F63"/>
    <mergeCell ref="A64:F64"/>
    <mergeCell ref="A65:F65"/>
    <mergeCell ref="A66:F66"/>
    <mergeCell ref="A67:F67"/>
    <mergeCell ref="A68:F68"/>
    <mergeCell ref="A69:F69"/>
    <mergeCell ref="A70:F70"/>
    <mergeCell ref="A71:F71"/>
    <mergeCell ref="A72:F72"/>
    <mergeCell ref="A61:F61"/>
    <mergeCell ref="A54:F54"/>
    <mergeCell ref="A55:F55"/>
    <mergeCell ref="A86:C86"/>
    <mergeCell ref="D86:F86"/>
    <mergeCell ref="A74:F74"/>
    <mergeCell ref="A75:F75"/>
    <mergeCell ref="A76:F76"/>
    <mergeCell ref="A80:F80"/>
    <mergeCell ref="E81:F81"/>
    <mergeCell ref="E82:F82"/>
    <mergeCell ref="E83:F83"/>
    <mergeCell ref="A84:C84"/>
    <mergeCell ref="D84:F84"/>
    <mergeCell ref="A85:C85"/>
    <mergeCell ref="D85:F85"/>
    <mergeCell ref="A87:C87"/>
    <mergeCell ref="D87:F87"/>
    <mergeCell ref="A88:C88"/>
    <mergeCell ref="D88:F88"/>
    <mergeCell ref="A89:C89"/>
    <mergeCell ref="D89:F89"/>
    <mergeCell ref="A90:C90"/>
    <mergeCell ref="D90:F90"/>
    <mergeCell ref="A91:C91"/>
    <mergeCell ref="D91:F91"/>
    <mergeCell ref="A92:C92"/>
    <mergeCell ref="D92:F92"/>
    <mergeCell ref="A100:F100"/>
    <mergeCell ref="A93:C93"/>
    <mergeCell ref="D93:F93"/>
    <mergeCell ref="A94:C94"/>
    <mergeCell ref="D94:F94"/>
    <mergeCell ref="A95:C95"/>
    <mergeCell ref="D95:F95"/>
    <mergeCell ref="A96:C96"/>
    <mergeCell ref="D96:F96"/>
    <mergeCell ref="A97:F97"/>
    <mergeCell ref="A98:F98"/>
    <mergeCell ref="A99:F9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IS16"/>
  <sheetViews>
    <sheetView workbookViewId="0">
      <selection activeCell="M13" sqref="M13"/>
    </sheetView>
  </sheetViews>
  <sheetFormatPr defaultColWidth="22.140625" defaultRowHeight="12"/>
  <cols>
    <col min="1" max="1" width="5.140625" style="20" customWidth="1"/>
    <col min="2" max="2" width="18.85546875" style="20" customWidth="1"/>
    <col min="3" max="3" width="12.28515625" style="20" customWidth="1"/>
    <col min="4" max="4" width="8.42578125" style="20" customWidth="1"/>
    <col min="5" max="5" width="7.42578125" style="20" customWidth="1"/>
    <col min="6" max="6" width="13.140625" style="20" bestFit="1" customWidth="1"/>
    <col min="7" max="7" width="11" style="20" customWidth="1"/>
    <col min="8" max="8" width="10.42578125" style="23" customWidth="1"/>
    <col min="9" max="9" width="14.140625" style="23" customWidth="1"/>
    <col min="10" max="10" width="9" style="20" customWidth="1"/>
    <col min="11" max="11" width="7.7109375" style="20" customWidth="1"/>
    <col min="12" max="12" width="8.42578125" style="20" customWidth="1"/>
    <col min="13" max="13" width="10.140625" style="20" customWidth="1"/>
    <col min="14" max="14" width="13.140625" style="20" customWidth="1"/>
    <col min="15" max="15" width="24.85546875" style="20" customWidth="1"/>
    <col min="16" max="16" width="10.140625" style="20" customWidth="1"/>
    <col min="17" max="253" width="22.140625" style="20"/>
    <col min="254" max="16384" width="22.140625" style="21"/>
  </cols>
  <sheetData>
    <row r="1" spans="1:253" ht="12.75" customHeight="1">
      <c r="A1" s="90" t="s">
        <v>38</v>
      </c>
      <c r="B1" s="90" t="s">
        <v>39</v>
      </c>
      <c r="C1" s="90" t="s">
        <v>40</v>
      </c>
      <c r="D1" s="90" t="s">
        <v>41</v>
      </c>
      <c r="E1" s="90" t="s">
        <v>42</v>
      </c>
      <c r="F1" s="90" t="s">
        <v>43</v>
      </c>
      <c r="G1" s="90" t="s">
        <v>44</v>
      </c>
      <c r="H1" s="91" t="s">
        <v>45</v>
      </c>
      <c r="I1" s="91" t="s">
        <v>46</v>
      </c>
      <c r="J1" s="90" t="s">
        <v>47</v>
      </c>
      <c r="K1" s="90" t="s">
        <v>48</v>
      </c>
      <c r="L1" s="90" t="s">
        <v>49</v>
      </c>
      <c r="M1" s="90" t="s">
        <v>50</v>
      </c>
      <c r="N1" s="90" t="s">
        <v>104</v>
      </c>
      <c r="O1" s="90" t="s">
        <v>51</v>
      </c>
      <c r="P1" s="90" t="s">
        <v>52</v>
      </c>
    </row>
    <row r="2" spans="1:253" s="25" customFormat="1" ht="12.75" customHeight="1">
      <c r="A2" s="92">
        <v>1</v>
      </c>
      <c r="B2" s="93" t="s">
        <v>116</v>
      </c>
      <c r="C2" s="92" t="s">
        <v>117</v>
      </c>
      <c r="D2" s="94" t="s">
        <v>53</v>
      </c>
      <c r="E2" s="94" t="s">
        <v>118</v>
      </c>
      <c r="F2" s="94">
        <v>9200000</v>
      </c>
      <c r="G2" s="94"/>
      <c r="H2" s="95">
        <v>42556</v>
      </c>
      <c r="I2" s="95">
        <v>48004</v>
      </c>
      <c r="J2" s="96">
        <v>180</v>
      </c>
      <c r="K2" s="96"/>
      <c r="L2" s="96"/>
      <c r="M2" s="97">
        <v>101697</v>
      </c>
      <c r="N2" s="94" t="s">
        <v>125</v>
      </c>
      <c r="O2" s="98" t="s">
        <v>129</v>
      </c>
      <c r="P2" s="99" t="s">
        <v>55</v>
      </c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</row>
    <row r="3" spans="1:253" s="25" customFormat="1" ht="12.75" customHeight="1">
      <c r="A3" s="92">
        <v>2</v>
      </c>
      <c r="B3" s="93" t="s">
        <v>119</v>
      </c>
      <c r="C3" s="92" t="s">
        <v>117</v>
      </c>
      <c r="D3" s="94" t="s">
        <v>53</v>
      </c>
      <c r="E3" s="94" t="s">
        <v>118</v>
      </c>
      <c r="F3" s="94">
        <v>24925000</v>
      </c>
      <c r="G3" s="94">
        <v>24867573</v>
      </c>
      <c r="H3" s="95">
        <v>42434</v>
      </c>
      <c r="I3" s="95">
        <v>47884</v>
      </c>
      <c r="J3" s="96">
        <v>180</v>
      </c>
      <c r="K3" s="96"/>
      <c r="L3" s="96"/>
      <c r="M3" s="97">
        <v>275521</v>
      </c>
      <c r="N3" s="94" t="s">
        <v>125</v>
      </c>
      <c r="O3" s="98" t="s">
        <v>129</v>
      </c>
      <c r="P3" s="99" t="s">
        <v>55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</row>
    <row r="4" spans="1:253" s="25" customFormat="1" ht="12.75" customHeight="1">
      <c r="A4" s="92">
        <v>3</v>
      </c>
      <c r="B4" s="98">
        <v>12298734</v>
      </c>
      <c r="C4" s="92" t="s">
        <v>128</v>
      </c>
      <c r="D4" s="92" t="s">
        <v>126</v>
      </c>
      <c r="E4" s="98" t="s">
        <v>127</v>
      </c>
      <c r="F4" s="100">
        <v>21546300</v>
      </c>
      <c r="G4" s="100"/>
      <c r="H4" s="95"/>
      <c r="I4" s="95"/>
      <c r="J4" s="98">
        <v>180</v>
      </c>
      <c r="K4" s="98"/>
      <c r="L4" s="98"/>
      <c r="M4" s="98">
        <v>231538</v>
      </c>
      <c r="N4" s="98" t="s">
        <v>125</v>
      </c>
      <c r="O4" s="98"/>
      <c r="P4" s="98">
        <v>2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</row>
    <row r="5" spans="1:253" s="25" customFormat="1" ht="12.75" customHeight="1">
      <c r="A5" s="92">
        <v>4</v>
      </c>
      <c r="B5" s="98">
        <v>11397153</v>
      </c>
      <c r="C5" s="92" t="s">
        <v>128</v>
      </c>
      <c r="D5" s="92" t="s">
        <v>126</v>
      </c>
      <c r="E5" s="98" t="s">
        <v>127</v>
      </c>
      <c r="F5" s="100">
        <v>8670000</v>
      </c>
      <c r="G5" s="100"/>
      <c r="H5" s="95"/>
      <c r="I5" s="95"/>
      <c r="J5" s="98">
        <v>180</v>
      </c>
      <c r="K5" s="98"/>
      <c r="L5" s="98"/>
      <c r="M5" s="98">
        <v>93169</v>
      </c>
      <c r="N5" s="98" t="s">
        <v>125</v>
      </c>
      <c r="O5" s="98"/>
      <c r="P5" s="98">
        <v>2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</row>
    <row r="6" spans="1:253" s="25" customFormat="1" ht="12.75" customHeight="1">
      <c r="A6" s="92">
        <v>4</v>
      </c>
      <c r="B6" s="98">
        <v>11397153</v>
      </c>
      <c r="C6" s="92" t="s">
        <v>128</v>
      </c>
      <c r="D6" s="92" t="s">
        <v>126</v>
      </c>
      <c r="E6" s="98" t="s">
        <v>127</v>
      </c>
      <c r="F6" s="100">
        <v>26400000</v>
      </c>
      <c r="G6" s="100"/>
      <c r="H6" s="95"/>
      <c r="I6" s="95"/>
      <c r="J6" s="98">
        <v>180</v>
      </c>
      <c r="K6" s="98"/>
      <c r="L6" s="98"/>
      <c r="M6" s="98">
        <v>287748</v>
      </c>
      <c r="N6" s="98" t="s">
        <v>125</v>
      </c>
      <c r="O6" s="98"/>
      <c r="P6" s="98">
        <v>2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</row>
    <row r="7" spans="1:253" s="25" customFormat="1" ht="12.75" customHeight="1">
      <c r="A7" s="92">
        <v>5</v>
      </c>
      <c r="B7" s="98">
        <v>41471963</v>
      </c>
      <c r="C7" s="92" t="s">
        <v>105</v>
      </c>
      <c r="D7" s="92" t="s">
        <v>54</v>
      </c>
      <c r="E7" s="98" t="s">
        <v>115</v>
      </c>
      <c r="F7" s="100">
        <v>1988000</v>
      </c>
      <c r="G7" s="100"/>
      <c r="H7" s="95">
        <v>42620</v>
      </c>
      <c r="I7" s="95">
        <v>44415</v>
      </c>
      <c r="J7" s="98">
        <v>60</v>
      </c>
      <c r="K7" s="98"/>
      <c r="L7" s="98"/>
      <c r="M7" s="98">
        <v>41615</v>
      </c>
      <c r="N7" s="98" t="s">
        <v>125</v>
      </c>
      <c r="O7" s="98"/>
      <c r="P7" s="98">
        <v>2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</row>
    <row r="8" spans="1:253" s="25" customFormat="1" ht="12.75" customHeight="1">
      <c r="A8" s="92">
        <v>6</v>
      </c>
      <c r="B8" s="93">
        <v>28662112</v>
      </c>
      <c r="C8" s="92" t="s">
        <v>105</v>
      </c>
      <c r="D8" s="94" t="s">
        <v>54</v>
      </c>
      <c r="E8" s="94" t="s">
        <v>114</v>
      </c>
      <c r="F8" s="94">
        <v>1200000</v>
      </c>
      <c r="G8" s="94">
        <v>864300</v>
      </c>
      <c r="H8" s="95">
        <v>41858</v>
      </c>
      <c r="I8" s="95">
        <v>43653</v>
      </c>
      <c r="J8" s="96">
        <v>60</v>
      </c>
      <c r="K8" s="96"/>
      <c r="L8" s="96"/>
      <c r="M8" s="97">
        <v>25500</v>
      </c>
      <c r="N8" s="94" t="s">
        <v>125</v>
      </c>
      <c r="O8" s="98" t="s">
        <v>129</v>
      </c>
      <c r="P8" s="99">
        <v>2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</row>
    <row r="9" spans="1:253" ht="12.75" customHeight="1">
      <c r="A9" s="101">
        <v>7</v>
      </c>
      <c r="B9" s="102">
        <v>22438425</v>
      </c>
      <c r="C9" s="101" t="s">
        <v>105</v>
      </c>
      <c r="D9" s="101" t="s">
        <v>54</v>
      </c>
      <c r="E9" s="102" t="s">
        <v>114</v>
      </c>
      <c r="F9" s="103">
        <v>1288000</v>
      </c>
      <c r="G9" s="103">
        <v>456946</v>
      </c>
      <c r="H9" s="104">
        <v>41218</v>
      </c>
      <c r="I9" s="104">
        <v>42983</v>
      </c>
      <c r="J9" s="102">
        <v>60</v>
      </c>
      <c r="K9" s="102"/>
      <c r="L9" s="102"/>
      <c r="M9" s="102">
        <v>27603</v>
      </c>
      <c r="N9" s="102" t="s">
        <v>125</v>
      </c>
      <c r="O9" s="102" t="s">
        <v>143</v>
      </c>
      <c r="P9" s="102" t="s">
        <v>55</v>
      </c>
    </row>
    <row r="10" spans="1:253" ht="12.75" customHeight="1">
      <c r="A10" s="101">
        <v>8</v>
      </c>
      <c r="B10" s="105"/>
      <c r="C10" s="101" t="s">
        <v>128</v>
      </c>
      <c r="D10" s="106" t="s">
        <v>120</v>
      </c>
      <c r="E10" s="106" t="s">
        <v>121</v>
      </c>
      <c r="F10" s="106">
        <v>21000000</v>
      </c>
      <c r="G10" s="106"/>
      <c r="H10" s="104"/>
      <c r="I10" s="104"/>
      <c r="J10" s="107">
        <v>90</v>
      </c>
      <c r="K10" s="107"/>
      <c r="L10" s="107"/>
      <c r="M10" s="108">
        <v>116667</v>
      </c>
      <c r="N10" s="106" t="s">
        <v>125</v>
      </c>
      <c r="O10" s="105"/>
      <c r="P10" s="109" t="s">
        <v>55</v>
      </c>
    </row>
    <row r="11" spans="1:253" ht="12.75" customHeight="1">
      <c r="A11" s="101">
        <v>9</v>
      </c>
      <c r="B11" s="105">
        <v>17642190</v>
      </c>
      <c r="C11" s="101" t="s">
        <v>128</v>
      </c>
      <c r="D11" s="106" t="s">
        <v>122</v>
      </c>
      <c r="E11" s="106" t="s">
        <v>118</v>
      </c>
      <c r="F11" s="106">
        <v>16615963</v>
      </c>
      <c r="G11" s="106"/>
      <c r="H11" s="104">
        <v>42551</v>
      </c>
      <c r="I11" s="104">
        <v>44905</v>
      </c>
      <c r="J11" s="107">
        <v>120</v>
      </c>
      <c r="K11" s="107"/>
      <c r="L11" s="107"/>
      <c r="M11" s="108">
        <v>224208</v>
      </c>
      <c r="N11" s="102" t="s">
        <v>125</v>
      </c>
      <c r="O11" s="105" t="s">
        <v>143</v>
      </c>
      <c r="P11" s="109" t="s">
        <v>55</v>
      </c>
    </row>
    <row r="12" spans="1:253" ht="12.75" customHeight="1">
      <c r="A12" s="101">
        <v>10</v>
      </c>
      <c r="B12" s="105">
        <v>17621060</v>
      </c>
      <c r="C12" s="101" t="s">
        <v>128</v>
      </c>
      <c r="D12" s="106" t="s">
        <v>122</v>
      </c>
      <c r="E12" s="106" t="s">
        <v>118</v>
      </c>
      <c r="F12" s="106">
        <v>22956881</v>
      </c>
      <c r="G12" s="106"/>
      <c r="H12" s="104">
        <v>42531</v>
      </c>
      <c r="I12" s="104">
        <v>44571</v>
      </c>
      <c r="J12" s="107">
        <v>90</v>
      </c>
      <c r="K12" s="107"/>
      <c r="L12" s="107"/>
      <c r="M12" s="108">
        <v>369620</v>
      </c>
      <c r="N12" s="102" t="s">
        <v>125</v>
      </c>
      <c r="O12" s="105" t="s">
        <v>143</v>
      </c>
      <c r="P12" s="109" t="s">
        <v>55</v>
      </c>
    </row>
    <row r="13" spans="1:253" ht="12.75" thickBot="1">
      <c r="M13" s="89"/>
      <c r="N13" s="20">
        <f>SUMIF(N2:N12,"Y",M2:M12)</f>
        <v>0</v>
      </c>
    </row>
    <row r="16" spans="1:253">
      <c r="H16" s="2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8" t="s">
        <v>56</v>
      </c>
      <c r="B1" s="88"/>
      <c r="C1" s="2"/>
    </row>
    <row r="2" spans="1:6" ht="14.25" customHeight="1">
      <c r="A2" s="88" t="s">
        <v>57</v>
      </c>
      <c r="B2" s="88"/>
      <c r="C2" s="2"/>
    </row>
    <row r="5" spans="1:6" ht="30">
      <c r="A5" s="3" t="s">
        <v>38</v>
      </c>
      <c r="B5" s="4" t="s">
        <v>58</v>
      </c>
      <c r="C5" s="4" t="s">
        <v>59</v>
      </c>
      <c r="D5" s="5" t="s">
        <v>60</v>
      </c>
      <c r="E5" s="1" t="s">
        <v>61</v>
      </c>
      <c r="F5" s="1" t="s">
        <v>62</v>
      </c>
    </row>
    <row r="6" spans="1:6" ht="42.75">
      <c r="A6" s="6">
        <v>1</v>
      </c>
      <c r="B6" s="7" t="s">
        <v>63</v>
      </c>
      <c r="C6" s="8" t="s">
        <v>64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65</v>
      </c>
      <c r="C7" s="8" t="s">
        <v>66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67</v>
      </c>
      <c r="C8" s="8" t="s">
        <v>68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69</v>
      </c>
      <c r="C9" s="12" t="s">
        <v>70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71</v>
      </c>
      <c r="C10" s="8" t="s">
        <v>72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73</v>
      </c>
      <c r="C11" s="14" t="s">
        <v>74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75</v>
      </c>
      <c r="C12" s="15" t="s">
        <v>76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77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dcterms:created xsi:type="dcterms:W3CDTF">2015-09-25T09:25:31Z</dcterms:created>
  <dcterms:modified xsi:type="dcterms:W3CDTF">2019-06-05T07:03:46Z</dcterms:modified>
</cp:coreProperties>
</file>