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</workbook>
</file>

<file path=xl/calcChain.xml><?xml version="1.0" encoding="utf-8"?>
<calcChain xmlns="http://schemas.openxmlformats.org/spreadsheetml/2006/main">
  <c r="N18" i="2"/>
  <c r="F35" i="1" s="1"/>
  <c r="L11" i="2"/>
  <c r="L12"/>
  <c r="L9"/>
  <c r="B8" i="1"/>
  <c r="D7"/>
  <c r="F7" s="1"/>
  <c r="B9"/>
  <c r="G3" l="1"/>
  <c r="C9"/>
  <c r="C8"/>
  <c r="D8" s="1"/>
  <c r="F8" s="1"/>
  <c r="D6"/>
  <c r="F6" s="1"/>
  <c r="D5"/>
  <c r="F5" s="1"/>
  <c r="D16"/>
  <c r="F16" s="1"/>
  <c r="D15"/>
  <c r="D14"/>
  <c r="F14" s="1"/>
  <c r="D13"/>
  <c r="D27"/>
  <c r="D23"/>
  <c r="D18"/>
  <c r="D31"/>
  <c r="D32"/>
  <c r="F32" s="1"/>
  <c r="D21"/>
  <c r="F21" s="1"/>
  <c r="D20"/>
  <c r="D19"/>
  <c r="F19" s="1"/>
  <c r="D11"/>
  <c r="F11" s="1"/>
  <c r="D10"/>
  <c r="D4"/>
  <c r="F4" s="1"/>
  <c r="D3"/>
  <c r="F3" s="1"/>
  <c r="D29"/>
  <c r="F29" s="1"/>
  <c r="D28"/>
  <c r="F28" s="1"/>
  <c r="D25"/>
  <c r="F25" s="1"/>
  <c r="D24"/>
  <c r="F24" s="1"/>
  <c r="F40"/>
  <c r="F6" i="5"/>
  <c r="F7"/>
  <c r="F13" s="1"/>
  <c r="F8"/>
  <c r="F9"/>
  <c r="F10"/>
  <c r="F11"/>
  <c r="F12"/>
  <c r="E13"/>
  <c r="D9" i="1" l="1"/>
  <c r="F33"/>
  <c r="F34" s="1"/>
  <c r="F37" l="1"/>
  <c r="F41" s="1"/>
</calcChain>
</file>

<file path=xl/sharedStrings.xml><?xml version="1.0" encoding="utf-8"?>
<sst xmlns="http://schemas.openxmlformats.org/spreadsheetml/2006/main" count="184" uniqueCount="95">
  <si>
    <t>Eligibility</t>
  </si>
  <si>
    <t>Sr. No.</t>
  </si>
  <si>
    <t>LAN</t>
  </si>
  <si>
    <t>Customer Name</t>
  </si>
  <si>
    <t>Bank Name</t>
  </si>
  <si>
    <t>Type</t>
  </si>
  <si>
    <t>Loan Amt.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</si>
  <si>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</si>
  <si>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</si>
  <si>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</si>
  <si>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</si>
  <si>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</si>
  <si>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</si>
  <si>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</si>
  <si>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ICICI</t>
  </si>
  <si>
    <t>HDFC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</si>
  <si>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</si>
  <si>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</si>
  <si>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</si>
  <si>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</si>
  <si>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</si>
  <si>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</si>
  <si>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</si>
  <si>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</si>
  <si>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</si>
  <si>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</si>
  <si>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</si>
  <si>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</si>
  <si>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</si>
  <si>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</si>
  <si>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</si>
  <si>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</si>
  <si>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</si>
  <si>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</si>
  <si>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</si>
  <si>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</si>
  <si>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</si>
  <si>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</si>
  <si>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</si>
  <si>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</si>
  <si>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</si>
  <si>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Average     </t>
  </si>
  <si>
    <t xml:space="preserve">Eligible Income     </t>
  </si>
  <si>
    <t xml:space="preserve">Less : Taxes Paid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</si>
  <si>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</si>
  <si>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</si>
  <si>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</si>
  <si>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</si>
  <si>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</si>
  <si>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</si>
  <si>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</si>
  <si>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</si>
  <si>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</si>
  <si>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</si>
  <si>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</si>
  <si>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</si>
  <si>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Punjab Fashion House</t>
  </si>
  <si>
    <t>income From Other Sources</t>
  </si>
  <si>
    <t>Payment Made U/S 40 (2) (b)</t>
  </si>
  <si>
    <t>Gaurav Dua</t>
  </si>
  <si>
    <t>Income From Other Sources</t>
  </si>
  <si>
    <t>Narinder Pal Singh</t>
  </si>
  <si>
    <t>Jaspal Singh</t>
  </si>
  <si>
    <t>Amarjit Singh</t>
  </si>
  <si>
    <t>AL</t>
  </si>
  <si>
    <t>Al</t>
  </si>
  <si>
    <t>LBLUD00002853880</t>
  </si>
  <si>
    <t>Gautam Dua</t>
  </si>
  <si>
    <t>LAP</t>
  </si>
  <si>
    <t>LBLUD00002853879</t>
  </si>
  <si>
    <t xml:space="preserve">YES </t>
  </si>
  <si>
    <t>DOD</t>
  </si>
  <si>
    <t>Kotak</t>
  </si>
  <si>
    <t>Income from Capital Gains</t>
  </si>
  <si>
    <t>Income From Business&amp;Profession</t>
  </si>
  <si>
    <t>n</t>
  </si>
  <si>
    <t>IDFC</t>
  </si>
  <si>
    <t>Lap</t>
  </si>
  <si>
    <t>2018-19</t>
  </si>
  <si>
    <t>Gautam  Dua</t>
  </si>
  <si>
    <t>Income From Salery ( PFH)</t>
  </si>
  <si>
    <t>Income From Salary</t>
  </si>
  <si>
    <t>Salary to Partner</t>
  </si>
  <si>
    <t>Int to Partner</t>
  </si>
  <si>
    <t>Int to loans</t>
  </si>
  <si>
    <t>GST Sale</t>
  </si>
  <si>
    <t>Closed</t>
  </si>
  <si>
    <t>y</t>
  </si>
  <si>
    <t>Status</t>
  </si>
  <si>
    <t>Active</t>
  </si>
  <si>
    <t>HDFC Ltd</t>
  </si>
  <si>
    <t>HL</t>
  </si>
  <si>
    <t>ASSESSMENT YEAR</t>
  </si>
  <si>
    <t>2019-20</t>
  </si>
  <si>
    <t>Bank Interest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</si>
</sst>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  <numFmt numFmtId="169" formatCode="dd\ mmm\ yy"/>
  </numFmts>
  <fonts count="1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rgb="FF0070C0"/>
      <name val="Cambria"/>
      <family val="1"/>
      <scheme val="major"/>
    </font>
    <font>
      <sz val="8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/>
    <xf numFmtId="165" fontId="10" fillId="2" borderId="3" xfId="1" applyNumberFormat="1" applyFont="1" applyFill="1" applyBorder="1" applyAlignment="1" applyProtection="1">
      <alignment horizontal="left" vertical="center" wrapText="1"/>
    </xf>
    <xf numFmtId="165" fontId="10" fillId="0" borderId="1" xfId="1" applyNumberFormat="1" applyFont="1" applyFill="1" applyBorder="1" applyAlignment="1" applyProtection="1">
      <alignment horizontal="left" vertical="top" wrapText="1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165" fontId="10" fillId="2" borderId="1" xfId="1" applyNumberFormat="1" applyFont="1" applyFill="1" applyBorder="1" applyAlignment="1" applyProtection="1">
      <alignment horizontal="left" vertical="top"/>
    </xf>
    <xf numFmtId="0" fontId="10" fillId="2" borderId="3" xfId="3" applyFont="1" applyFill="1" applyBorder="1" applyAlignment="1">
      <alignment horizontal="left" vertical="top" wrapText="1"/>
    </xf>
    <xf numFmtId="9" fontId="10" fillId="2" borderId="3" xfId="3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/>
    </xf>
    <xf numFmtId="166" fontId="10" fillId="2" borderId="3" xfId="1" applyNumberFormat="1" applyFont="1" applyFill="1" applyBorder="1" applyAlignment="1" applyProtection="1">
      <alignment horizontal="left" vertical="center"/>
    </xf>
    <xf numFmtId="165" fontId="10" fillId="2" borderId="3" xfId="1" applyNumberFormat="1" applyFont="1" applyFill="1" applyBorder="1" applyAlignment="1" applyProtection="1">
      <alignment horizontal="left" vertical="top"/>
    </xf>
    <xf numFmtId="9" fontId="10" fillId="2" borderId="3" xfId="1" applyNumberFormat="1" applyFont="1" applyFill="1" applyBorder="1" applyAlignment="1" applyProtection="1">
      <alignment horizontal="left" vertical="top"/>
    </xf>
    <xf numFmtId="10" fontId="10" fillId="0" borderId="1" xfId="1" applyNumberFormat="1" applyFont="1" applyFill="1" applyBorder="1" applyAlignment="1" applyProtection="1">
      <alignment horizontal="left" vertical="top"/>
    </xf>
    <xf numFmtId="165" fontId="10" fillId="4" borderId="1" xfId="1" applyNumberFormat="1" applyFont="1" applyFill="1" applyBorder="1" applyAlignment="1" applyProtection="1">
      <alignment horizontal="left" vertical="top"/>
    </xf>
    <xf numFmtId="165" fontId="10" fillId="0" borderId="1" xfId="1" applyNumberFormat="1" applyFont="1" applyFill="1" applyBorder="1" applyAlignment="1" applyProtection="1">
      <alignment horizontal="left" vertical="top"/>
    </xf>
    <xf numFmtId="2" fontId="10" fillId="4" borderId="1" xfId="4" applyNumberFormat="1" applyFont="1" applyFill="1" applyBorder="1" applyAlignment="1" applyProtection="1">
      <alignment horizontal="left" vertical="top"/>
    </xf>
    <xf numFmtId="164" fontId="10" fillId="4" borderId="1" xfId="4" applyNumberFormat="1" applyFont="1" applyFill="1" applyBorder="1" applyAlignment="1" applyProtection="1">
      <alignment horizontal="left" vertical="top"/>
    </xf>
    <xf numFmtId="0" fontId="8" fillId="0" borderId="3" xfId="0" applyFont="1" applyBorder="1" applyAlignment="1">
      <alignment horizontal="center"/>
    </xf>
    <xf numFmtId="165" fontId="10" fillId="0" borderId="2" xfId="1" applyNumberFormat="1" applyFont="1" applyFill="1" applyBorder="1" applyAlignment="1" applyProtection="1">
      <alignment horizontal="left" vertical="top" wrapText="1"/>
    </xf>
    <xf numFmtId="167" fontId="10" fillId="4" borderId="2" xfId="1" applyNumberFormat="1" applyFont="1" applyFill="1" applyBorder="1" applyAlignment="1" applyProtection="1">
      <alignment horizontal="left" vertical="top"/>
    </xf>
    <xf numFmtId="165" fontId="10" fillId="3" borderId="3" xfId="1" applyNumberFormat="1" applyFont="1" applyFill="1" applyBorder="1" applyAlignment="1" applyProtection="1">
      <alignment horizontal="left" vertical="center" wrapText="1"/>
    </xf>
    <xf numFmtId="165" fontId="10" fillId="4" borderId="3" xfId="1" applyNumberFormat="1" applyFont="1" applyFill="1" applyBorder="1" applyAlignment="1" applyProtection="1">
      <alignment horizontal="left" vertical="center" wrapText="1"/>
    </xf>
    <xf numFmtId="9" fontId="10" fillId="4" borderId="3" xfId="1" applyNumberFormat="1" applyFont="1" applyFill="1" applyBorder="1" applyAlignment="1" applyProtection="1">
      <alignment horizontal="left" vertical="center" wrapText="1"/>
    </xf>
    <xf numFmtId="164" fontId="10" fillId="4" borderId="3" xfId="1" applyFont="1" applyFill="1" applyBorder="1" applyAlignment="1" applyProtection="1">
      <alignment horizontal="left" vertical="top" wrapText="1"/>
    </xf>
    <xf numFmtId="167" fontId="10" fillId="4" borderId="3" xfId="1" applyNumberFormat="1" applyFont="1" applyFill="1" applyBorder="1" applyAlignment="1" applyProtection="1">
      <alignment horizontal="left" vertical="top"/>
    </xf>
    <xf numFmtId="0" fontId="10" fillId="0" borderId="1" xfId="0" applyNumberFormat="1" applyFont="1" applyFill="1" applyBorder="1" applyAlignment="1">
      <alignment horizontal="left"/>
    </xf>
    <xf numFmtId="165" fontId="10" fillId="3" borderId="3" xfId="1" applyNumberFormat="1" applyFont="1" applyFill="1" applyBorder="1" applyAlignment="1" applyProtection="1">
      <alignment horizontal="left" vertical="center" wrapText="1"/>
    </xf>
    <xf numFmtId="0" fontId="10" fillId="4" borderId="3" xfId="0" applyNumberFormat="1" applyFont="1" applyFill="1" applyBorder="1" applyAlignment="1">
      <alignment horizontal="left"/>
    </xf>
    <xf numFmtId="0" fontId="10" fillId="0" borderId="2" xfId="0" applyNumberFormat="1" applyFont="1" applyFill="1" applyBorder="1" applyAlignment="1">
      <alignment horizontal="left"/>
    </xf>
    <xf numFmtId="165" fontId="10" fillId="0" borderId="1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8" fillId="3" borderId="3" xfId="0" applyFont="1" applyFill="1" applyBorder="1" applyAlignment="1">
      <alignment horizontal="left" vertical="center" wrapText="1"/>
    </xf>
    <xf numFmtId="168" fontId="8" fillId="3" borderId="3" xfId="0" applyNumberFormat="1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2" fontId="8" fillId="2" borderId="3" xfId="0" applyNumberFormat="1" applyFont="1" applyFill="1" applyBorder="1" applyAlignment="1">
      <alignment horizontal="left"/>
    </xf>
    <xf numFmtId="169" fontId="8" fillId="0" borderId="3" xfId="0" applyNumberFormat="1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1" fontId="8" fillId="2" borderId="3" xfId="0" applyNumberFormat="1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 vertical="center" wrapText="1"/>
    </xf>
    <xf numFmtId="2" fontId="8" fillId="0" borderId="3" xfId="0" applyNumberFormat="1" applyFont="1" applyBorder="1" applyAlignment="1">
      <alignment horizontal="left" vertical="center" wrapText="1"/>
    </xf>
    <xf numFmtId="2" fontId="8" fillId="7" borderId="3" xfId="0" applyNumberFormat="1" applyFont="1" applyFill="1" applyBorder="1" applyAlignment="1">
      <alignment horizontal="left"/>
    </xf>
    <xf numFmtId="2" fontId="8" fillId="8" borderId="3" xfId="0" applyNumberFormat="1" applyFont="1" applyFill="1" applyBorder="1" applyAlignment="1">
      <alignment horizontal="left"/>
    </xf>
    <xf numFmtId="169" fontId="8" fillId="9" borderId="3" xfId="0" applyNumberFormat="1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/>
    </xf>
    <xf numFmtId="1" fontId="8" fillId="9" borderId="3" xfId="0" applyNumberFormat="1" applyFont="1" applyFill="1" applyBorder="1" applyAlignment="1">
      <alignment horizontal="left" vertical="center" wrapText="1"/>
    </xf>
    <xf numFmtId="2" fontId="8" fillId="10" borderId="3" xfId="0" applyNumberFormat="1" applyFont="1" applyFill="1" applyBorder="1" applyAlignment="1">
      <alignment horizontal="left" vertical="center" wrapText="1"/>
    </xf>
    <xf numFmtId="169" fontId="8" fillId="10" borderId="3" xfId="0" applyNumberFormat="1" applyFont="1" applyFill="1" applyBorder="1" applyAlignment="1">
      <alignment horizontal="left" vertical="center" wrapText="1"/>
    </xf>
    <xf numFmtId="1" fontId="8" fillId="10" borderId="3" xfId="0" applyNumberFormat="1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41"/>
  <sheetViews>
    <sheetView zoomScale="130" zoomScaleNormal="130" workbookViewId="0">
      <selection activeCell="F39" sqref="F39"/>
    </sheetView>
  </sheetViews>
  <sheetFormatPr defaultColWidth="31.28515625" defaultRowHeight="10.5"/>
  <cols>
    <col min="1" max="1" width="31" style="28" customWidth="1"/>
    <col min="2" max="2" width="13.28515625" style="28" customWidth="1"/>
    <col min="3" max="4" width="12" style="28" customWidth="1"/>
    <col min="5" max="5" width="12.5703125" style="28" customWidth="1"/>
    <col min="6" max="6" width="16" style="28" customWidth="1"/>
    <col min="7" max="7" width="15.7109375" style="28" customWidth="1"/>
    <col min="8" max="8" width="18.42578125" style="28" customWidth="1"/>
    <col min="9" max="9" width="11.85546875" style="28" customWidth="1"/>
    <col min="10" max="10" width="19.5703125" style="28" customWidth="1"/>
    <col min="11" max="12" width="13.140625" style="28" customWidth="1"/>
    <col min="13" max="13" width="13.7109375" style="28" customWidth="1"/>
    <col min="14" max="14" width="14.140625" style="28" customWidth="1"/>
    <col min="15" max="15" width="11.85546875" style="28" customWidth="1"/>
    <col min="16" max="16" width="12" style="28" customWidth="1"/>
    <col min="17" max="17" width="11" style="28" customWidth="1"/>
    <col min="18" max="18" width="11.5703125" style="28" customWidth="1"/>
    <col min="19" max="19" width="12" style="28" customWidth="1"/>
    <col min="20" max="237" width="31.28515625" style="28"/>
    <col min="238" max="245" width="31.28515625" style="29"/>
    <col min="246" max="247" width="31.28515625" style="30"/>
    <col min="248" max="16384" width="31.28515625" style="31"/>
  </cols>
  <sheetData>
    <row r="1" spans="1:247" ht="17.25" customHeight="1">
      <c r="A1" s="47" t="s">
        <v>56</v>
      </c>
      <c r="B1" s="53" t="s">
        <v>92</v>
      </c>
      <c r="C1" s="53"/>
      <c r="D1" s="47"/>
      <c r="E1" s="47"/>
      <c r="F1" s="47"/>
    </row>
    <row r="2" spans="1:247">
      <c r="A2" s="48" t="s">
        <v>56</v>
      </c>
      <c r="B2" s="48" t="s">
        <v>93</v>
      </c>
      <c r="C2" s="48" t="s">
        <v>78</v>
      </c>
      <c r="D2" s="48" t="s">
        <v>38</v>
      </c>
      <c r="E2" s="49" t="s">
        <v>0</v>
      </c>
      <c r="F2" s="48" t="s">
        <v>39</v>
      </c>
      <c r="G2" s="28" t="s">
        <v>85</v>
      </c>
    </row>
    <row r="3" spans="1:247">
      <c r="A3" s="26" t="s">
        <v>53</v>
      </c>
      <c r="B3" s="36">
        <v>1868836.46</v>
      </c>
      <c r="C3" s="36">
        <v>1806293</v>
      </c>
      <c r="D3" s="37">
        <f>AVERAGE(C3:C3)</f>
        <v>1806293</v>
      </c>
      <c r="E3" s="38">
        <v>1</v>
      </c>
      <c r="F3" s="37">
        <f>E3*D3</f>
        <v>1806293</v>
      </c>
      <c r="G3" s="28">
        <f>17922398+17584976+18947883+18518082+25627407+22037565+18001642+13987945+3010887+8721839+20264943+25052213</f>
        <v>209677780</v>
      </c>
    </row>
    <row r="4" spans="1:247">
      <c r="A4" s="26" t="s">
        <v>54</v>
      </c>
      <c r="B4" s="36">
        <v>3756835.64</v>
      </c>
      <c r="C4" s="36">
        <v>3748761</v>
      </c>
      <c r="D4" s="37">
        <f>AVERAGE(C4:C4)</f>
        <v>3748761</v>
      </c>
      <c r="E4" s="38">
        <v>1</v>
      </c>
      <c r="F4" s="37">
        <f>E4*D4</f>
        <v>3748761</v>
      </c>
    </row>
    <row r="5" spans="1:247">
      <c r="A5" s="26" t="s">
        <v>82</v>
      </c>
      <c r="B5" s="36">
        <v>960000</v>
      </c>
      <c r="C5" s="36">
        <v>960000</v>
      </c>
      <c r="D5" s="37">
        <f>AVERAGE(C5:C5)</f>
        <v>960000</v>
      </c>
      <c r="E5" s="38">
        <v>1</v>
      </c>
      <c r="F5" s="37">
        <f>E5*D5</f>
        <v>960000</v>
      </c>
    </row>
    <row r="6" spans="1:247">
      <c r="A6" s="26" t="s">
        <v>83</v>
      </c>
      <c r="B6" s="36">
        <v>1882459.12</v>
      </c>
      <c r="C6" s="36">
        <v>1496187</v>
      </c>
      <c r="D6" s="37">
        <f>AVERAGE(C6:C6)</f>
        <v>1496187</v>
      </c>
      <c r="E6" s="38">
        <v>1</v>
      </c>
      <c r="F6" s="37">
        <f>E6*D6</f>
        <v>1496187</v>
      </c>
    </row>
    <row r="7" spans="1:247" ht="10.5" customHeight="1">
      <c r="A7" s="26" t="s">
        <v>94</v>
      </c>
      <c r="B7" s="36">
        <v>3608426.42</v>
      </c>
      <c r="C7" s="36">
        <v>2641020.4700000002</v>
      </c>
      <c r="D7" s="37">
        <f>AVERAGE(C7:C7)</f>
        <v>2641020.4700000002</v>
      </c>
      <c r="E7" s="38">
        <v>0</v>
      </c>
      <c r="F7" s="37">
        <f>E7*D7</f>
        <v>0</v>
      </c>
    </row>
    <row r="8" spans="1:247" ht="10.5" customHeight="1">
      <c r="A8" s="26" t="s">
        <v>84</v>
      </c>
      <c r="B8" s="36">
        <f>145667.07+6620297.39</f>
        <v>6765964.46</v>
      </c>
      <c r="C8" s="36">
        <f>211100+7656431</f>
        <v>7867531</v>
      </c>
      <c r="D8" s="37">
        <f>AVERAGE(C8:C8)</f>
        <v>7867531</v>
      </c>
      <c r="E8" s="38">
        <v>1</v>
      </c>
      <c r="F8" s="37">
        <f>E8*D8</f>
        <v>7867531</v>
      </c>
    </row>
    <row r="9" spans="1:247">
      <c r="A9" s="26" t="s">
        <v>58</v>
      </c>
      <c r="B9" s="36">
        <f>504000+480000+504000+480000+1153893+417600+388000+728566</f>
        <v>4656059</v>
      </c>
      <c r="C9" s="36">
        <f>521465+480000+521465+480000+436204+432060+402265+659983</f>
        <v>3933442</v>
      </c>
      <c r="D9" s="37">
        <f>AVERAGE(C9:C9)</f>
        <v>3933442</v>
      </c>
      <c r="E9" s="38">
        <v>1</v>
      </c>
      <c r="F9" s="37">
        <v>1570238</v>
      </c>
    </row>
    <row r="10" spans="1:247">
      <c r="A10" s="26" t="s">
        <v>57</v>
      </c>
      <c r="B10" s="36">
        <v>12709</v>
      </c>
      <c r="C10" s="36">
        <v>11956</v>
      </c>
      <c r="D10" s="37">
        <f>AVERAGE(C10:C10)</f>
        <v>11956</v>
      </c>
      <c r="E10" s="38">
        <v>0.5</v>
      </c>
      <c r="F10" s="37">
        <v>16134</v>
      </c>
    </row>
    <row r="11" spans="1:247">
      <c r="A11" s="26" t="s">
        <v>40</v>
      </c>
      <c r="B11" s="36">
        <v>-590672</v>
      </c>
      <c r="C11" s="36">
        <v>-573705</v>
      </c>
      <c r="D11" s="37">
        <f>AVERAGE(C11:C11)</f>
        <v>-573705</v>
      </c>
      <c r="E11" s="38">
        <v>1</v>
      </c>
      <c r="F11" s="37">
        <f>E11*D11</f>
        <v>-573705</v>
      </c>
    </row>
    <row r="12" spans="1:247">
      <c r="A12" s="48" t="s">
        <v>79</v>
      </c>
      <c r="B12" s="48" t="s">
        <v>93</v>
      </c>
      <c r="C12" s="48" t="s">
        <v>78</v>
      </c>
      <c r="D12" s="48" t="s">
        <v>41</v>
      </c>
      <c r="E12" s="49" t="s">
        <v>0</v>
      </c>
      <c r="F12" s="48" t="s">
        <v>42</v>
      </c>
    </row>
    <row r="13" spans="1:247" s="35" customFormat="1">
      <c r="A13" s="33" t="s">
        <v>74</v>
      </c>
      <c r="B13" s="33">
        <v>1633893</v>
      </c>
      <c r="C13" s="33">
        <v>1316204</v>
      </c>
      <c r="D13" s="33">
        <f>AVERAGE(B13:C13)</f>
        <v>1475048.5</v>
      </c>
      <c r="E13" s="34">
        <v>0</v>
      </c>
      <c r="F13" s="33">
        <v>450565.5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9"/>
      <c r="IE13" s="29"/>
      <c r="IF13" s="29"/>
      <c r="IG13" s="29"/>
      <c r="IH13" s="29"/>
      <c r="II13" s="29"/>
      <c r="IJ13" s="29"/>
      <c r="IK13" s="29"/>
      <c r="IL13" s="29"/>
      <c r="IM13" s="29"/>
    </row>
    <row r="14" spans="1:247">
      <c r="A14" s="26" t="s">
        <v>60</v>
      </c>
      <c r="B14" s="36">
        <v>15335</v>
      </c>
      <c r="C14" s="36">
        <v>15664</v>
      </c>
      <c r="D14" s="37">
        <f>AVERAGE(B14:C14)</f>
        <v>15499.5</v>
      </c>
      <c r="E14" s="38">
        <v>0.5</v>
      </c>
      <c r="F14" s="37">
        <f>E14*D14</f>
        <v>7749.75</v>
      </c>
    </row>
    <row r="15" spans="1:247">
      <c r="A15" s="26" t="s">
        <v>73</v>
      </c>
      <c r="B15" s="36">
        <v>0</v>
      </c>
      <c r="C15" s="36">
        <v>71500</v>
      </c>
      <c r="D15" s="37">
        <f>AVERAGE(B15:C15)</f>
        <v>35750</v>
      </c>
      <c r="E15" s="38">
        <v>0</v>
      </c>
      <c r="F15" s="37">
        <v>0</v>
      </c>
    </row>
    <row r="16" spans="1:247">
      <c r="A16" s="26" t="s">
        <v>43</v>
      </c>
      <c r="B16" s="36">
        <v>-273801</v>
      </c>
      <c r="C16" s="36">
        <v>-123472</v>
      </c>
      <c r="D16" s="37">
        <f>AVERAGE(B16:C16)</f>
        <v>-198636.5</v>
      </c>
      <c r="E16" s="38">
        <v>1</v>
      </c>
      <c r="F16" s="37">
        <f t="shared" ref="F16" si="0">E16*D16</f>
        <v>-198636.5</v>
      </c>
    </row>
    <row r="17" spans="1:247">
      <c r="A17" s="48" t="s">
        <v>59</v>
      </c>
      <c r="B17" s="48" t="s">
        <v>93</v>
      </c>
      <c r="C17" s="48" t="s">
        <v>78</v>
      </c>
      <c r="D17" s="48" t="s">
        <v>41</v>
      </c>
      <c r="E17" s="49" t="s">
        <v>0</v>
      </c>
      <c r="F17" s="48" t="s">
        <v>42</v>
      </c>
    </row>
    <row r="18" spans="1:247" s="35" customFormat="1">
      <c r="A18" s="33" t="s">
        <v>74</v>
      </c>
      <c r="B18" s="33">
        <v>1208566</v>
      </c>
      <c r="C18" s="33">
        <v>1139983</v>
      </c>
      <c r="D18" s="33">
        <f>AVERAGE(B18:C18)</f>
        <v>1174274.5</v>
      </c>
      <c r="E18" s="34">
        <v>0</v>
      </c>
      <c r="F18" s="33">
        <v>450565.5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9"/>
      <c r="IE18" s="29"/>
      <c r="IF18" s="29"/>
      <c r="IG18" s="29"/>
      <c r="IH18" s="29"/>
      <c r="II18" s="29"/>
      <c r="IJ18" s="29"/>
      <c r="IK18" s="29"/>
      <c r="IL18" s="29"/>
      <c r="IM18" s="29"/>
    </row>
    <row r="19" spans="1:247">
      <c r="A19" s="26" t="s">
        <v>60</v>
      </c>
      <c r="B19" s="36">
        <v>985</v>
      </c>
      <c r="C19" s="36">
        <v>3392</v>
      </c>
      <c r="D19" s="37">
        <f>AVERAGE(B19:C19)</f>
        <v>2188.5</v>
      </c>
      <c r="E19" s="38">
        <v>0.5</v>
      </c>
      <c r="F19" s="37">
        <f>E19*D19</f>
        <v>1094.25</v>
      </c>
    </row>
    <row r="20" spans="1:247">
      <c r="A20" s="26" t="s">
        <v>73</v>
      </c>
      <c r="B20" s="36">
        <v>0</v>
      </c>
      <c r="C20" s="36">
        <v>71500</v>
      </c>
      <c r="D20" s="37">
        <f>AVERAGE(B20:C20)</f>
        <v>35750</v>
      </c>
      <c r="E20" s="38">
        <v>0</v>
      </c>
      <c r="F20" s="37">
        <v>0</v>
      </c>
    </row>
    <row r="21" spans="1:247">
      <c r="A21" s="26" t="s">
        <v>43</v>
      </c>
      <c r="B21" s="36">
        <v>-127597</v>
      </c>
      <c r="C21" s="36">
        <v>-82190</v>
      </c>
      <c r="D21" s="37">
        <f>AVERAGE(B21:C21)</f>
        <v>-104893.5</v>
      </c>
      <c r="E21" s="38">
        <v>1</v>
      </c>
      <c r="F21" s="37">
        <f t="shared" ref="F21" si="1">E21*D21</f>
        <v>-104893.5</v>
      </c>
    </row>
    <row r="22" spans="1:247">
      <c r="A22" s="48" t="s">
        <v>61</v>
      </c>
      <c r="B22" s="48" t="s">
        <v>93</v>
      </c>
      <c r="C22" s="48" t="s">
        <v>78</v>
      </c>
      <c r="D22" s="48" t="s">
        <v>41</v>
      </c>
      <c r="E22" s="49" t="s">
        <v>0</v>
      </c>
      <c r="F22" s="48" t="s">
        <v>42</v>
      </c>
    </row>
    <row r="23" spans="1:247" ht="13.5" customHeight="1">
      <c r="A23" s="33" t="s">
        <v>81</v>
      </c>
      <c r="B23" s="33">
        <v>504000</v>
      </c>
      <c r="C23" s="33">
        <v>521465</v>
      </c>
      <c r="D23" s="33">
        <f>AVERAGE(B23:C23)</f>
        <v>512732.5</v>
      </c>
      <c r="E23" s="34">
        <v>0</v>
      </c>
      <c r="F23" s="33">
        <v>725711.5</v>
      </c>
    </row>
    <row r="24" spans="1:247">
      <c r="A24" s="26" t="s">
        <v>60</v>
      </c>
      <c r="B24" s="36">
        <v>25020</v>
      </c>
      <c r="C24" s="36">
        <v>8444</v>
      </c>
      <c r="D24" s="37">
        <f>+(B24+C24)/2</f>
        <v>16732</v>
      </c>
      <c r="E24" s="38">
        <v>0.5</v>
      </c>
      <c r="F24" s="37">
        <f>E24*D24</f>
        <v>8366</v>
      </c>
    </row>
    <row r="25" spans="1:247">
      <c r="A25" s="26" t="s">
        <v>43</v>
      </c>
      <c r="B25" s="36">
        <v>-7306</v>
      </c>
      <c r="C25" s="36">
        <v>-6154</v>
      </c>
      <c r="D25" s="37">
        <f>+(B25+C25)/2</f>
        <v>-6730</v>
      </c>
      <c r="E25" s="38">
        <v>1</v>
      </c>
      <c r="F25" s="37">
        <f t="shared" ref="F25" si="2">E25*D25</f>
        <v>-6730</v>
      </c>
    </row>
    <row r="26" spans="1:247">
      <c r="A26" s="48" t="s">
        <v>62</v>
      </c>
      <c r="B26" s="48" t="s">
        <v>93</v>
      </c>
      <c r="C26" s="48" t="s">
        <v>78</v>
      </c>
      <c r="D26" s="48" t="s">
        <v>41</v>
      </c>
      <c r="E26" s="49" t="s">
        <v>0</v>
      </c>
      <c r="F26" s="48" t="s">
        <v>42</v>
      </c>
    </row>
    <row r="27" spans="1:247">
      <c r="A27" s="33" t="s">
        <v>80</v>
      </c>
      <c r="B27" s="33">
        <v>504000</v>
      </c>
      <c r="C27" s="33">
        <v>521465</v>
      </c>
      <c r="D27" s="33">
        <f>AVERAGE(B27:C27)</f>
        <v>512732.5</v>
      </c>
      <c r="E27" s="34">
        <v>0</v>
      </c>
      <c r="F27" s="33">
        <v>556848.5</v>
      </c>
    </row>
    <row r="28" spans="1:247">
      <c r="A28" s="26" t="s">
        <v>60</v>
      </c>
      <c r="B28" s="36">
        <v>7008</v>
      </c>
      <c r="C28" s="36">
        <v>8482</v>
      </c>
      <c r="D28" s="37">
        <f>+(B28+C28)/2</f>
        <v>7745</v>
      </c>
      <c r="E28" s="38">
        <v>0.5</v>
      </c>
      <c r="F28" s="37">
        <f>E28*D28</f>
        <v>3872.5</v>
      </c>
    </row>
    <row r="29" spans="1:247">
      <c r="A29" s="26" t="s">
        <v>43</v>
      </c>
      <c r="B29" s="36">
        <v>-7228</v>
      </c>
      <c r="C29" s="36">
        <v>-6397</v>
      </c>
      <c r="D29" s="37">
        <f>+(B29+C29)/2</f>
        <v>-6812.5</v>
      </c>
      <c r="E29" s="38">
        <v>1</v>
      </c>
      <c r="F29" s="37">
        <f t="shared" ref="F29" si="3">E29*D29</f>
        <v>-6812.5</v>
      </c>
    </row>
    <row r="30" spans="1:247">
      <c r="A30" s="48" t="s">
        <v>63</v>
      </c>
      <c r="B30" s="48" t="s">
        <v>93</v>
      </c>
      <c r="C30" s="48" t="s">
        <v>78</v>
      </c>
      <c r="D30" s="48" t="s">
        <v>41</v>
      </c>
      <c r="E30" s="49" t="s">
        <v>0</v>
      </c>
      <c r="F30" s="48" t="s">
        <v>42</v>
      </c>
    </row>
    <row r="31" spans="1:247">
      <c r="A31" s="26" t="s">
        <v>57</v>
      </c>
      <c r="B31" s="36">
        <v>247401</v>
      </c>
      <c r="C31" s="36">
        <v>245439</v>
      </c>
      <c r="D31" s="37">
        <f>AVERAGE(B31:C31)</f>
        <v>246420</v>
      </c>
      <c r="E31" s="38">
        <v>0.5</v>
      </c>
      <c r="F31" s="37">
        <v>1323</v>
      </c>
    </row>
    <row r="32" spans="1:247">
      <c r="A32" s="26" t="s">
        <v>43</v>
      </c>
      <c r="B32" s="36">
        <v>0</v>
      </c>
      <c r="C32" s="36">
        <v>0</v>
      </c>
      <c r="D32" s="37">
        <f>AVERAGE(B32:C32)</f>
        <v>0</v>
      </c>
      <c r="E32" s="38">
        <v>1</v>
      </c>
      <c r="F32" s="37">
        <f t="shared" ref="F32" si="4">E32*D32</f>
        <v>0</v>
      </c>
    </row>
    <row r="33" spans="1:6" ht="15.4" customHeight="1">
      <c r="A33" s="50" t="s">
        <v>44</v>
      </c>
      <c r="B33" s="54"/>
      <c r="C33" s="54"/>
      <c r="D33" s="54"/>
      <c r="E33" s="54"/>
      <c r="F33" s="51">
        <f>+SUM(F3:F32)</f>
        <v>18780463</v>
      </c>
    </row>
    <row r="34" spans="1:6" ht="14.25" customHeight="1">
      <c r="A34" s="45" t="s">
        <v>45</v>
      </c>
      <c r="B34" s="55"/>
      <c r="C34" s="55"/>
      <c r="D34" s="55"/>
      <c r="E34" s="55"/>
      <c r="F34" s="46">
        <f>F33/12</f>
        <v>1565038.5833333333</v>
      </c>
    </row>
    <row r="35" spans="1:6">
      <c r="A35" s="27" t="s">
        <v>46</v>
      </c>
      <c r="B35" s="52"/>
      <c r="C35" s="52"/>
      <c r="D35" s="52"/>
      <c r="E35" s="52"/>
      <c r="F35" s="32">
        <f>RTR!N18</f>
        <v>880503</v>
      </c>
    </row>
    <row r="36" spans="1:6" ht="12.75" customHeight="1">
      <c r="A36" s="27" t="s">
        <v>47</v>
      </c>
      <c r="B36" s="56"/>
      <c r="C36" s="56"/>
      <c r="D36" s="56"/>
      <c r="E36" s="56"/>
      <c r="F36" s="39">
        <v>1</v>
      </c>
    </row>
    <row r="37" spans="1:6" ht="16.350000000000001" customHeight="1">
      <c r="A37" s="27" t="s">
        <v>48</v>
      </c>
      <c r="B37" s="52"/>
      <c r="C37" s="52"/>
      <c r="D37" s="52"/>
      <c r="E37" s="52"/>
      <c r="F37" s="40">
        <f>(F34*F36)-F35</f>
        <v>684535.58333333326</v>
      </c>
    </row>
    <row r="38" spans="1:6" ht="12.75" customHeight="1">
      <c r="A38" s="27" t="s">
        <v>49</v>
      </c>
      <c r="B38" s="52"/>
      <c r="C38" s="52"/>
      <c r="D38" s="52"/>
      <c r="E38" s="52"/>
      <c r="F38" s="41">
        <v>180</v>
      </c>
    </row>
    <row r="39" spans="1:6" ht="12" customHeight="1">
      <c r="A39" s="27" t="s">
        <v>50</v>
      </c>
      <c r="B39" s="52"/>
      <c r="C39" s="52"/>
      <c r="D39" s="52"/>
      <c r="E39" s="52"/>
      <c r="F39" s="39">
        <v>0.1</v>
      </c>
    </row>
    <row r="40" spans="1:6">
      <c r="A40" s="27" t="s">
        <v>51</v>
      </c>
      <c r="B40" s="52"/>
      <c r="C40" s="52"/>
      <c r="D40" s="52"/>
      <c r="E40" s="52"/>
      <c r="F40" s="42">
        <f>PMT(F39/12,F38,-100000)</f>
        <v>1074.6051177081183</v>
      </c>
    </row>
    <row r="41" spans="1:6">
      <c r="A41" s="27" t="s">
        <v>52</v>
      </c>
      <c r="B41" s="52"/>
      <c r="C41" s="52"/>
      <c r="D41" s="52"/>
      <c r="E41" s="52"/>
      <c r="F41" s="43">
        <f>F37/F40</f>
        <v>637.01128168204502</v>
      </c>
    </row>
  </sheetData>
  <sheetProtection selectLockedCells="1" selectUnlockedCells="1"/>
  <mergeCells count="10">
    <mergeCell ref="B1:C1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R21"/>
  <sheetViews>
    <sheetView tabSelected="1" workbookViewId="0">
      <selection activeCell="N18" sqref="N18"/>
    </sheetView>
  </sheetViews>
  <sheetFormatPr defaultColWidth="22.140625" defaultRowHeight="12"/>
  <cols>
    <col min="1" max="1" width="5.140625" style="20" customWidth="1"/>
    <col min="2" max="2" width="17.28515625" style="20" bestFit="1" customWidth="1"/>
    <col min="3" max="3" width="17.7109375" style="20" bestFit="1" customWidth="1"/>
    <col min="4" max="4" width="9.42578125" style="20" bestFit="1" customWidth="1"/>
    <col min="5" max="5" width="4.7109375" style="20" bestFit="1" customWidth="1"/>
    <col min="6" max="6" width="11.28515625" style="20" bestFit="1" customWidth="1"/>
    <col min="7" max="7" width="11.85546875" style="20" customWidth="1"/>
    <col min="8" max="8" width="9.7109375" style="23" customWidth="1"/>
    <col min="9" max="9" width="10.7109375" style="23" customWidth="1"/>
    <col min="10" max="10" width="6.42578125" style="20" bestFit="1" customWidth="1"/>
    <col min="11" max="11" width="9.140625" style="20" bestFit="1" customWidth="1"/>
    <col min="12" max="12" width="8.42578125" style="20" customWidth="1"/>
    <col min="13" max="13" width="7.42578125" style="20" bestFit="1" customWidth="1"/>
    <col min="14" max="14" width="8.42578125" style="20" customWidth="1"/>
    <col min="15" max="15" width="5.85546875" style="20" bestFit="1" customWidth="1"/>
    <col min="16" max="252" width="22.140625" style="20"/>
    <col min="253" max="16384" width="22.140625" style="21"/>
  </cols>
  <sheetData>
    <row r="1" spans="1:252" ht="12.7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9" t="s">
        <v>8</v>
      </c>
      <c r="I1" s="59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55</v>
      </c>
      <c r="O1" s="58" t="s">
        <v>88</v>
      </c>
    </row>
    <row r="2" spans="1:252" ht="12.75" customHeight="1">
      <c r="A2" s="60">
        <v>1</v>
      </c>
      <c r="B2" s="61" t="s">
        <v>66</v>
      </c>
      <c r="C2" s="60" t="s">
        <v>67</v>
      </c>
      <c r="D2" s="62" t="s">
        <v>14</v>
      </c>
      <c r="E2" s="62" t="s">
        <v>68</v>
      </c>
      <c r="F2" s="62">
        <v>9200000</v>
      </c>
      <c r="G2" s="69"/>
      <c r="H2" s="63">
        <v>42556</v>
      </c>
      <c r="I2" s="63">
        <v>48004</v>
      </c>
      <c r="J2" s="64">
        <v>180</v>
      </c>
      <c r="K2" s="71"/>
      <c r="L2" s="71"/>
      <c r="M2" s="65">
        <v>101697</v>
      </c>
      <c r="N2" s="62" t="s">
        <v>75</v>
      </c>
      <c r="O2" s="66" t="s">
        <v>86</v>
      </c>
    </row>
    <row r="3" spans="1:252" ht="12.75" customHeight="1">
      <c r="A3" s="60">
        <v>3</v>
      </c>
      <c r="B3" s="61" t="s">
        <v>69</v>
      </c>
      <c r="C3" s="60" t="s">
        <v>67</v>
      </c>
      <c r="D3" s="62" t="s">
        <v>14</v>
      </c>
      <c r="E3" s="62" t="s">
        <v>68</v>
      </c>
      <c r="F3" s="62">
        <v>24925000</v>
      </c>
      <c r="G3" s="62">
        <v>24867573</v>
      </c>
      <c r="H3" s="63">
        <v>42434</v>
      </c>
      <c r="I3" s="63">
        <v>47884</v>
      </c>
      <c r="J3" s="64">
        <v>180</v>
      </c>
      <c r="K3" s="71"/>
      <c r="L3" s="71"/>
      <c r="M3" s="65">
        <v>275521</v>
      </c>
      <c r="N3" s="62" t="s">
        <v>75</v>
      </c>
      <c r="O3" s="66" t="s">
        <v>86</v>
      </c>
    </row>
    <row r="4" spans="1:252" ht="12.75" customHeight="1">
      <c r="A4" s="60">
        <v>4</v>
      </c>
      <c r="B4" s="61"/>
      <c r="C4" s="60" t="s">
        <v>56</v>
      </c>
      <c r="D4" s="62" t="s">
        <v>70</v>
      </c>
      <c r="E4" s="62" t="s">
        <v>71</v>
      </c>
      <c r="F4" s="62">
        <v>21000000</v>
      </c>
      <c r="G4" s="69"/>
      <c r="H4" s="70"/>
      <c r="I4" s="70"/>
      <c r="J4" s="64">
        <v>90</v>
      </c>
      <c r="K4" s="71"/>
      <c r="L4" s="71"/>
      <c r="M4" s="65">
        <v>116667</v>
      </c>
      <c r="N4" s="62" t="s">
        <v>75</v>
      </c>
      <c r="O4" s="61" t="s">
        <v>86</v>
      </c>
    </row>
    <row r="5" spans="1:252" ht="12.75" customHeight="1">
      <c r="A5" s="60">
        <v>5</v>
      </c>
      <c r="B5" s="61">
        <v>17642190</v>
      </c>
      <c r="C5" s="60" t="s">
        <v>56</v>
      </c>
      <c r="D5" s="62" t="s">
        <v>72</v>
      </c>
      <c r="E5" s="62" t="s">
        <v>68</v>
      </c>
      <c r="F5" s="62">
        <v>16615963</v>
      </c>
      <c r="G5" s="69"/>
      <c r="H5" s="63">
        <v>42551</v>
      </c>
      <c r="I5" s="63">
        <v>44905</v>
      </c>
      <c r="J5" s="64">
        <v>120</v>
      </c>
      <c r="K5" s="71"/>
      <c r="L5" s="71"/>
      <c r="M5" s="65">
        <v>224208</v>
      </c>
      <c r="N5" s="66" t="s">
        <v>75</v>
      </c>
      <c r="O5" s="61" t="s">
        <v>86</v>
      </c>
    </row>
    <row r="6" spans="1:252" ht="12.75" customHeight="1">
      <c r="A6" s="60">
        <v>6</v>
      </c>
      <c r="B6" s="61">
        <v>17621060</v>
      </c>
      <c r="C6" s="60" t="s">
        <v>56</v>
      </c>
      <c r="D6" s="62" t="s">
        <v>72</v>
      </c>
      <c r="E6" s="62" t="s">
        <v>68</v>
      </c>
      <c r="F6" s="62">
        <v>22956881</v>
      </c>
      <c r="G6" s="69"/>
      <c r="H6" s="63">
        <v>42531</v>
      </c>
      <c r="I6" s="63">
        <v>44571</v>
      </c>
      <c r="J6" s="64">
        <v>90</v>
      </c>
      <c r="K6" s="71"/>
      <c r="L6" s="71"/>
      <c r="M6" s="65">
        <v>369620</v>
      </c>
      <c r="N6" s="66" t="s">
        <v>75</v>
      </c>
      <c r="O6" s="61" t="s">
        <v>86</v>
      </c>
    </row>
    <row r="7" spans="1:252" s="25" customFormat="1" ht="12.75" customHeight="1">
      <c r="A7" s="60">
        <v>7</v>
      </c>
      <c r="B7" s="61">
        <v>28662112</v>
      </c>
      <c r="C7" s="60" t="s">
        <v>56</v>
      </c>
      <c r="D7" s="62" t="s">
        <v>15</v>
      </c>
      <c r="E7" s="62" t="s">
        <v>64</v>
      </c>
      <c r="F7" s="62">
        <v>1200000</v>
      </c>
      <c r="G7" s="62">
        <v>864300</v>
      </c>
      <c r="H7" s="63">
        <v>41858</v>
      </c>
      <c r="I7" s="63">
        <v>43653</v>
      </c>
      <c r="J7" s="64">
        <v>60</v>
      </c>
      <c r="K7" s="71"/>
      <c r="L7" s="71"/>
      <c r="M7" s="65">
        <v>25500</v>
      </c>
      <c r="N7" s="62" t="s">
        <v>87</v>
      </c>
      <c r="O7" s="66" t="s">
        <v>86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</row>
    <row r="8" spans="1:252" s="25" customFormat="1" ht="12.75" customHeight="1">
      <c r="A8" s="60">
        <v>8</v>
      </c>
      <c r="B8" s="66">
        <v>22438425</v>
      </c>
      <c r="C8" s="60" t="s">
        <v>56</v>
      </c>
      <c r="D8" s="60" t="s">
        <v>15</v>
      </c>
      <c r="E8" s="66" t="s">
        <v>64</v>
      </c>
      <c r="F8" s="67">
        <v>1288000</v>
      </c>
      <c r="G8" s="67">
        <v>456946</v>
      </c>
      <c r="H8" s="63">
        <v>41218</v>
      </c>
      <c r="I8" s="63">
        <v>42983</v>
      </c>
      <c r="J8" s="66">
        <v>60</v>
      </c>
      <c r="K8" s="72"/>
      <c r="L8" s="72"/>
      <c r="M8" s="66">
        <v>27603</v>
      </c>
      <c r="N8" s="66" t="s">
        <v>87</v>
      </c>
      <c r="O8" s="66" t="s">
        <v>86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</row>
    <row r="9" spans="1:252" s="25" customFormat="1" ht="12.75" customHeight="1">
      <c r="A9" s="60">
        <v>9</v>
      </c>
      <c r="B9" s="66">
        <v>12298734</v>
      </c>
      <c r="C9" s="60" t="s">
        <v>56</v>
      </c>
      <c r="D9" s="60" t="s">
        <v>76</v>
      </c>
      <c r="E9" s="66" t="s">
        <v>77</v>
      </c>
      <c r="F9" s="67">
        <v>21546300</v>
      </c>
      <c r="G9" s="67">
        <v>19848899.719999999</v>
      </c>
      <c r="H9" s="63">
        <v>42983</v>
      </c>
      <c r="I9" s="63">
        <v>48431</v>
      </c>
      <c r="J9" s="66">
        <v>180</v>
      </c>
      <c r="K9" s="66">
        <v>29</v>
      </c>
      <c r="L9" s="66">
        <f>180-29</f>
        <v>151</v>
      </c>
      <c r="M9" s="66">
        <v>231538</v>
      </c>
      <c r="N9" s="66" t="s">
        <v>87</v>
      </c>
      <c r="O9" s="66" t="s">
        <v>89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</row>
    <row r="10" spans="1:252" s="25" customFormat="1" ht="12.75" customHeight="1">
      <c r="A10" s="60">
        <v>10</v>
      </c>
      <c r="B10" s="66">
        <v>11397153</v>
      </c>
      <c r="C10" s="60" t="s">
        <v>56</v>
      </c>
      <c r="D10" s="60" t="s">
        <v>76</v>
      </c>
      <c r="E10" s="66" t="s">
        <v>77</v>
      </c>
      <c r="F10" s="67">
        <v>8670000</v>
      </c>
      <c r="G10" s="67">
        <v>7986965.0800000001</v>
      </c>
      <c r="H10" s="63">
        <v>42983</v>
      </c>
      <c r="I10" s="63">
        <v>48431</v>
      </c>
      <c r="J10" s="66">
        <v>180</v>
      </c>
      <c r="K10" s="66">
        <v>29</v>
      </c>
      <c r="L10" s="66">
        <v>151</v>
      </c>
      <c r="M10" s="66">
        <v>93169</v>
      </c>
      <c r="N10" s="66" t="s">
        <v>87</v>
      </c>
      <c r="O10" s="66" t="s">
        <v>89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</row>
    <row r="11" spans="1:252" s="25" customFormat="1" ht="12.75" customHeight="1">
      <c r="A11" s="60">
        <v>11</v>
      </c>
      <c r="B11" s="66">
        <v>11397153</v>
      </c>
      <c r="C11" s="60" t="s">
        <v>56</v>
      </c>
      <c r="D11" s="60" t="s">
        <v>76</v>
      </c>
      <c r="E11" s="66" t="s">
        <v>77</v>
      </c>
      <c r="F11" s="67">
        <v>26400000</v>
      </c>
      <c r="G11" s="67">
        <v>25952937.969999999</v>
      </c>
      <c r="H11" s="63">
        <v>43648</v>
      </c>
      <c r="I11" s="63">
        <v>49097</v>
      </c>
      <c r="J11" s="66">
        <v>180</v>
      </c>
      <c r="K11" s="66">
        <v>7</v>
      </c>
      <c r="L11" s="66">
        <f>180-7</f>
        <v>173</v>
      </c>
      <c r="M11" s="66">
        <v>287748</v>
      </c>
      <c r="N11" s="66" t="s">
        <v>87</v>
      </c>
      <c r="O11" s="66" t="s">
        <v>89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</row>
    <row r="12" spans="1:252" s="25" customFormat="1" ht="12.75" customHeight="1">
      <c r="A12" s="60">
        <v>12</v>
      </c>
      <c r="B12" s="66">
        <v>41471963</v>
      </c>
      <c r="C12" s="60" t="s">
        <v>56</v>
      </c>
      <c r="D12" s="60" t="s">
        <v>15</v>
      </c>
      <c r="E12" s="66" t="s">
        <v>65</v>
      </c>
      <c r="F12" s="67">
        <v>1988000</v>
      </c>
      <c r="G12" s="67">
        <v>732244</v>
      </c>
      <c r="H12" s="63">
        <v>42620</v>
      </c>
      <c r="I12" s="63">
        <v>44415</v>
      </c>
      <c r="J12" s="66">
        <v>60</v>
      </c>
      <c r="K12" s="66">
        <v>41</v>
      </c>
      <c r="L12" s="66">
        <f>60-41</f>
        <v>19</v>
      </c>
      <c r="M12" s="66">
        <v>41615</v>
      </c>
      <c r="N12" s="66" t="s">
        <v>87</v>
      </c>
      <c r="O12" s="66" t="s">
        <v>89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</row>
    <row r="13" spans="1:252" s="25" customFormat="1" ht="12.75" customHeight="1">
      <c r="A13" s="60">
        <v>13</v>
      </c>
      <c r="B13" s="61">
        <v>612563054</v>
      </c>
      <c r="C13" s="60" t="s">
        <v>67</v>
      </c>
      <c r="D13" s="62" t="s">
        <v>90</v>
      </c>
      <c r="E13" s="62" t="s">
        <v>91</v>
      </c>
      <c r="F13" s="62">
        <v>10700000</v>
      </c>
      <c r="G13" s="69"/>
      <c r="H13" s="70"/>
      <c r="I13" s="70"/>
      <c r="J13" s="71"/>
      <c r="K13" s="71"/>
      <c r="L13" s="71"/>
      <c r="M13" s="65">
        <v>109805</v>
      </c>
      <c r="N13" s="66" t="s">
        <v>87</v>
      </c>
      <c r="O13" s="61" t="s">
        <v>89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</row>
    <row r="14" spans="1:252" s="25" customFormat="1" ht="12.75" customHeight="1">
      <c r="A14" s="60">
        <v>14</v>
      </c>
      <c r="B14" s="61">
        <v>642868209</v>
      </c>
      <c r="C14" s="60" t="s">
        <v>67</v>
      </c>
      <c r="D14" s="62" t="s">
        <v>90</v>
      </c>
      <c r="E14" s="62" t="s">
        <v>91</v>
      </c>
      <c r="F14" s="62">
        <v>6300000</v>
      </c>
      <c r="G14" s="69"/>
      <c r="H14" s="70"/>
      <c r="I14" s="70"/>
      <c r="J14" s="71"/>
      <c r="K14" s="71"/>
      <c r="L14" s="71"/>
      <c r="M14" s="65">
        <v>63525</v>
      </c>
      <c r="N14" s="66" t="s">
        <v>87</v>
      </c>
      <c r="O14" s="61" t="s">
        <v>89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</row>
    <row r="15" spans="1:252" s="25" customFormat="1" ht="12.75" customHeight="1">
      <c r="A15" s="60">
        <v>15</v>
      </c>
      <c r="B15" s="66"/>
      <c r="C15" s="60"/>
      <c r="D15" s="60"/>
      <c r="E15" s="66"/>
      <c r="F15" s="67"/>
      <c r="G15" s="73"/>
      <c r="H15" s="74"/>
      <c r="I15" s="74"/>
      <c r="J15" s="75"/>
      <c r="K15" s="75"/>
      <c r="L15" s="75"/>
      <c r="M15" s="66">
        <v>103517</v>
      </c>
      <c r="N15" s="66" t="s">
        <v>75</v>
      </c>
      <c r="O15" s="66" t="s">
        <v>89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</row>
    <row r="16" spans="1:252" s="25" customFormat="1" ht="12.75" customHeight="1">
      <c r="A16" s="60">
        <v>16</v>
      </c>
      <c r="B16" s="61"/>
      <c r="C16" s="60"/>
      <c r="D16" s="62"/>
      <c r="E16" s="62"/>
      <c r="F16" s="62"/>
      <c r="G16" s="68"/>
      <c r="H16" s="74"/>
      <c r="I16" s="74"/>
      <c r="J16" s="76"/>
      <c r="K16" s="76"/>
      <c r="L16" s="76"/>
      <c r="M16" s="65">
        <v>61839</v>
      </c>
      <c r="N16" s="66" t="s">
        <v>75</v>
      </c>
      <c r="O16" s="61" t="s">
        <v>89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</row>
    <row r="17" spans="1:252" s="25" customFormat="1" ht="12.75" customHeight="1">
      <c r="A17" s="60">
        <v>17</v>
      </c>
      <c r="B17" s="61"/>
      <c r="C17" s="60"/>
      <c r="D17" s="62"/>
      <c r="E17" s="62"/>
      <c r="F17" s="62"/>
      <c r="G17" s="68"/>
      <c r="H17" s="74"/>
      <c r="I17" s="74"/>
      <c r="J17" s="76"/>
      <c r="K17" s="76"/>
      <c r="L17" s="76"/>
      <c r="M17" s="65">
        <v>3380</v>
      </c>
      <c r="N17" s="66" t="s">
        <v>75</v>
      </c>
      <c r="O17" s="61" t="s">
        <v>89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</row>
    <row r="18" spans="1:252">
      <c r="N18" s="44">
        <f>SUMIF(N2:N17,"Y",M2:M17)</f>
        <v>880503</v>
      </c>
    </row>
    <row r="21" spans="1:252">
      <c r="H21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7" t="s">
        <v>16</v>
      </c>
      <c r="B1" s="57"/>
      <c r="C1" s="2"/>
    </row>
    <row r="2" spans="1:6" ht="14.25" customHeight="1">
      <c r="A2" s="57" t="s">
        <v>17</v>
      </c>
      <c r="B2" s="57"/>
      <c r="C2" s="2"/>
    </row>
    <row r="5" spans="1:6" ht="30">
      <c r="A5" s="3" t="s">
        <v>1</v>
      </c>
      <c r="B5" s="4" t="s">
        <v>18</v>
      </c>
      <c r="C5" s="4" t="s">
        <v>19</v>
      </c>
      <c r="D5" s="5" t="s">
        <v>20</v>
      </c>
      <c r="E5" s="1" t="s">
        <v>21</v>
      </c>
      <c r="F5" s="1" t="s">
        <v>22</v>
      </c>
    </row>
    <row r="6" spans="1:6" ht="42.75">
      <c r="A6" s="6">
        <v>1</v>
      </c>
      <c r="B6" s="7" t="s">
        <v>23</v>
      </c>
      <c r="C6" s="8" t="s">
        <v>24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25</v>
      </c>
      <c r="C7" s="8" t="s">
        <v>26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27</v>
      </c>
      <c r="C8" s="8" t="s">
        <v>28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29</v>
      </c>
      <c r="C9" s="12" t="s">
        <v>30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31</v>
      </c>
      <c r="C10" s="8" t="s">
        <v>32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33</v>
      </c>
      <c r="C11" s="14" t="s">
        <v>34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35</v>
      </c>
      <c r="C12" s="15" t="s">
        <v>36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2020-01-08T07:53:29Z</dcterms:modified>
</cp:coreProperties>
</file>