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/>
  <c r="C13" i="1"/>
  <c r="C12"/>
  <c r="C17"/>
  <c r="B17"/>
  <c r="D16"/>
  <c r="F16" s="1"/>
  <c r="C4"/>
  <c r="C3"/>
  <c r="C9"/>
  <c r="D9" s="1"/>
  <c r="F9" s="1"/>
  <c r="B4"/>
  <c r="B3"/>
  <c r="D8"/>
  <c r="F8" s="1"/>
  <c r="K8" i="2"/>
  <c r="D18" i="1" l="1"/>
  <c r="F18" s="1"/>
  <c r="D17" l="1"/>
  <c r="F17" s="1"/>
  <c r="D12"/>
  <c r="F12" s="1"/>
  <c r="D15"/>
  <c r="F15" s="1"/>
  <c r="D6" l="1"/>
  <c r="F6" s="1"/>
  <c r="D5" l="1"/>
  <c r="F5" s="1"/>
  <c r="D7"/>
  <c r="F7" s="1"/>
  <c r="D3"/>
  <c r="D4"/>
  <c r="D10"/>
  <c r="D14" l="1"/>
  <c r="F14" s="1"/>
  <c r="D13"/>
  <c r="F13" s="1"/>
  <c r="F3" l="1"/>
  <c r="F4"/>
  <c r="F10"/>
  <c r="E13" i="5"/>
  <c r="F12"/>
  <c r="F11"/>
  <c r="F10"/>
  <c r="F9"/>
  <c r="F13" s="1"/>
  <c r="F8"/>
  <c r="F7"/>
  <c r="F6"/>
  <c r="F21" i="1"/>
  <c r="F26"/>
  <c r="F19" l="1"/>
  <c r="F20" s="1"/>
  <c r="F23" s="1"/>
  <c r="F27" s="1"/>
</calcChain>
</file>

<file path=xl/sharedStrings.xml><?xml version="1.0" encoding="utf-8"?>
<sst xmlns="http://schemas.openxmlformats.org/spreadsheetml/2006/main" count="93" uniqueCount="71">
  <si>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</si>
  <si>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</si>
  <si>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</si>
  <si>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</si>
  <si>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</si>
  <si>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</si>
  <si>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</si>
  <si>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</si>
  <si>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</si>
  <si>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</si>
  <si>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</si>
  <si>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</si>
  <si>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</si>
  <si>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</si>
  <si>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</si>
  <si>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</si>
  <si>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</si>
  <si>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</si>
  <si>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</si>
  <si>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</si>
  <si>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</si>
  <si>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</si>
  <si>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</si>
  <si>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</si>
  <si>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</si>
  <si>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</si>
  <si>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</si>
  <si>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</si>
  <si>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</si>
  <si>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</si>
  <si>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</si>
  <si>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</si>
  <si>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</si>
  <si>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</si>
  <si>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</si>
  <si>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</si>
  <si>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</si>
  <si>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</si>
  <si>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</si>
  <si>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</si>
  <si>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</si>
  <si>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</si>
  <si>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</si>
  <si>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</si>
  <si>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</si>
  <si>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</si>
  <si>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</si>
  <si>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</si>
  <si>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</si>
  <si>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</si>
  <si>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</si>
  <si>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</si>
  <si>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</si>
  <si>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Home Loan</t>
  </si>
  <si>
    <t>HDFC Bank</t>
  </si>
  <si>
    <t>R K Enterprises</t>
  </si>
  <si>
    <t>R K Enterprises (Prop. Jatinder)</t>
  </si>
  <si>
    <t>Income From House Property</t>
  </si>
  <si>
    <t>Interest On PNB Housing</t>
  </si>
  <si>
    <t>Interest On Loan</t>
  </si>
  <si>
    <t>Interest On Unsecured Loan</t>
  </si>
  <si>
    <t>R K Buffer (Prop. Deepak Garg)</t>
  </si>
  <si>
    <t>Interest On PNB Housing Ltd</t>
  </si>
  <si>
    <t>Interest On PNB H/F Ltd II</t>
  </si>
  <si>
    <t>NHL/LUD/0516/285970</t>
  </si>
  <si>
    <t>Deepak Garg/ Raj Kumar Garg / Neena Garg</t>
  </si>
  <si>
    <t>PNB Housing</t>
  </si>
  <si>
    <t>Raj Kumar Garg</t>
  </si>
  <si>
    <t>HDFC Limited</t>
  </si>
  <si>
    <t xml:space="preserve">Deepak Garg  </t>
  </si>
  <si>
    <t>Deepak Garg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</si>
</sst>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5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2" xfId="0" applyFont="1" applyFill="1" applyBorder="1" applyAlignment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166" fontId="12" fillId="9" borderId="2" xfId="1" applyNumberFormat="1" applyFont="1" applyFill="1" applyBorder="1" applyAlignment="1" applyProtection="1">
      <alignment horizontal="left" vertical="center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164" fontId="11" fillId="8" borderId="2" xfId="1" applyNumberFormat="1" applyFont="1" applyFill="1" applyBorder="1" applyAlignment="1" applyProtection="1">
      <alignment horizontal="left" vertical="center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166" fontId="12" fillId="4" borderId="2" xfId="1" applyNumberFormat="1" applyFont="1" applyFill="1" applyBorder="1" applyAlignment="1" applyProtection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left" vertical="center" wrapText="1"/>
    </xf>
    <xf numFmtId="2" fontId="12" fillId="6" borderId="2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11" fillId="6" borderId="2" xfId="0" applyNumberFormat="1" applyFont="1" applyFill="1" applyBorder="1" applyAlignment="1">
      <alignment horizontal="left" vertical="center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27"/>
  <sheetViews>
    <sheetView tabSelected="1" zoomScale="107" zoomScaleNormal="107" workbookViewId="0">
      <selection activeCell="F23" sqref="F23"/>
    </sheetView>
  </sheetViews>
  <sheetFormatPr defaultColWidth="31.28515625" defaultRowHeight="13.5"/>
  <cols>
    <col min="1" max="1" width="32" style="27" customWidth="1"/>
    <col min="2" max="2" width="13" style="27" customWidth="1"/>
    <col min="3" max="3" width="13.5703125" style="27" customWidth="1"/>
    <col min="4" max="4" width="14.140625" style="27" customWidth="1"/>
    <col min="5" max="5" width="14" style="27" customWidth="1"/>
    <col min="6" max="6" width="15.42578125" style="27" customWidth="1"/>
    <col min="7" max="7" width="13" style="27" customWidth="1"/>
    <col min="8" max="8" width="10.85546875" style="27" customWidth="1"/>
    <col min="9" max="9" width="14.5703125" style="27" customWidth="1"/>
    <col min="10" max="11" width="13.140625" style="27" customWidth="1"/>
    <col min="12" max="12" width="13.5703125" style="27" customWidth="1"/>
    <col min="13" max="13" width="14.140625" style="27" customWidth="1"/>
    <col min="14" max="14" width="11.85546875" style="27" customWidth="1"/>
    <col min="15" max="15" width="12" style="27" customWidth="1"/>
    <col min="16" max="16" width="11" style="27" customWidth="1"/>
    <col min="17" max="17" width="11.5703125" style="27" customWidth="1"/>
    <col min="18" max="18" width="12" style="27" customWidth="1"/>
    <col min="19" max="236" width="31.28515625" style="27"/>
    <col min="237" max="244" width="31.28515625" style="28"/>
    <col min="245" max="246" width="31.28515625" style="29"/>
    <col min="247" max="253" width="31.28515625" style="30"/>
    <col min="254" max="16384" width="31.28515625" style="31"/>
  </cols>
  <sheetData>
    <row r="1" spans="1:6" ht="15.75" customHeight="1">
      <c r="A1" s="45" t="s">
        <v>55</v>
      </c>
      <c r="B1" s="53"/>
      <c r="C1" s="53"/>
      <c r="D1" s="26"/>
      <c r="E1" s="26"/>
      <c r="F1" s="26"/>
    </row>
    <row r="2" spans="1:6" ht="15.75" customHeight="1">
      <c r="A2" s="23" t="s">
        <v>56</v>
      </c>
      <c r="B2" s="32" t="s">
        <v>48</v>
      </c>
      <c r="C2" s="32" t="s">
        <v>0</v>
      </c>
      <c r="D2" s="32" t="s">
        <v>1</v>
      </c>
      <c r="E2" s="33" t="s">
        <v>2</v>
      </c>
      <c r="F2" s="32" t="s">
        <v>3</v>
      </c>
    </row>
    <row r="3" spans="1:6">
      <c r="A3" s="24" t="s">
        <v>49</v>
      </c>
      <c r="B3" s="36">
        <f>6422543+278288</f>
        <v>6700831</v>
      </c>
      <c r="C3" s="46">
        <f>7256883+4129</f>
        <v>7261012</v>
      </c>
      <c r="D3" s="34">
        <f>AVERAGE(B3:C3)</f>
        <v>6980921.5</v>
      </c>
      <c r="E3" s="35">
        <v>1</v>
      </c>
      <c r="F3" s="34">
        <f t="shared" ref="F3:F10" si="0">E3*D3</f>
        <v>6980921.5</v>
      </c>
    </row>
    <row r="4" spans="1:6">
      <c r="A4" s="24" t="s">
        <v>50</v>
      </c>
      <c r="B4" s="36">
        <f>549796+465550</f>
        <v>1015346</v>
      </c>
      <c r="C4" s="46">
        <f>170159+0</f>
        <v>170159</v>
      </c>
      <c r="D4" s="34">
        <f t="shared" ref="D4:D10" si="1">AVERAGE(B4:C4)</f>
        <v>592752.5</v>
      </c>
      <c r="E4" s="35">
        <v>1</v>
      </c>
      <c r="F4" s="34">
        <f t="shared" si="0"/>
        <v>592752.5</v>
      </c>
    </row>
    <row r="5" spans="1:6" ht="15" customHeight="1">
      <c r="A5" s="24" t="s">
        <v>58</v>
      </c>
      <c r="B5" s="36">
        <v>1089933</v>
      </c>
      <c r="C5" s="46">
        <v>1105950</v>
      </c>
      <c r="D5" s="34">
        <f t="shared" si="1"/>
        <v>1097941.5</v>
      </c>
      <c r="E5" s="35">
        <v>0</v>
      </c>
      <c r="F5" s="34">
        <f t="shared" ref="F5" si="2">E5*D5</f>
        <v>0</v>
      </c>
    </row>
    <row r="6" spans="1:6" ht="15" customHeight="1">
      <c r="A6" s="24" t="s">
        <v>59</v>
      </c>
      <c r="B6" s="36">
        <v>366333</v>
      </c>
      <c r="C6" s="46">
        <v>455444</v>
      </c>
      <c r="D6" s="34">
        <f t="shared" ref="D6" si="3">AVERAGE(B6:C6)</f>
        <v>410888.5</v>
      </c>
      <c r="E6" s="35">
        <v>1</v>
      </c>
      <c r="F6" s="34">
        <f t="shared" ref="F6" si="4">E6*D6</f>
        <v>410888.5</v>
      </c>
    </row>
    <row r="7" spans="1:6" ht="12.75" customHeight="1">
      <c r="A7" s="24" t="s">
        <v>60</v>
      </c>
      <c r="B7" s="36">
        <v>0</v>
      </c>
      <c r="C7" s="46">
        <v>100000</v>
      </c>
      <c r="D7" s="34">
        <f t="shared" ref="D7" si="5">AVERAGE(B7:C7)</f>
        <v>50000</v>
      </c>
      <c r="E7" s="35">
        <v>0</v>
      </c>
      <c r="F7" s="34">
        <f t="shared" ref="F7" si="6">E7*D7</f>
        <v>0</v>
      </c>
    </row>
    <row r="8" spans="1:6" ht="15" customHeight="1">
      <c r="A8" s="24" t="s">
        <v>57</v>
      </c>
      <c r="B8" s="36">
        <v>12538246</v>
      </c>
      <c r="C8" s="46">
        <v>12471858</v>
      </c>
      <c r="D8" s="34">
        <f t="shared" ref="D8" si="7">AVERAGE(B8:C8)</f>
        <v>12505052</v>
      </c>
      <c r="E8" s="35">
        <v>0.5</v>
      </c>
      <c r="F8" s="34">
        <f t="shared" ref="F8" si="8">E8*D8</f>
        <v>6252526</v>
      </c>
    </row>
    <row r="9" spans="1:6" ht="15" customHeight="1">
      <c r="A9" s="24" t="s">
        <v>51</v>
      </c>
      <c r="B9" s="36">
        <v>2580</v>
      </c>
      <c r="C9" s="46">
        <f>7530+22370+4500+10500</f>
        <v>44900</v>
      </c>
      <c r="D9" s="34">
        <f t="shared" ref="D9" si="9">AVERAGE(B9:C9)</f>
        <v>23740</v>
      </c>
      <c r="E9" s="35">
        <v>0.5</v>
      </c>
      <c r="F9" s="34">
        <f t="shared" ref="F9" si="10">E9*D9</f>
        <v>11870</v>
      </c>
    </row>
    <row r="10" spans="1:6">
      <c r="A10" s="24" t="s">
        <v>4</v>
      </c>
      <c r="B10" s="36">
        <v>-537046</v>
      </c>
      <c r="C10" s="36">
        <v>-799167</v>
      </c>
      <c r="D10" s="34">
        <f t="shared" si="1"/>
        <v>-668106.5</v>
      </c>
      <c r="E10" s="35">
        <v>1</v>
      </c>
      <c r="F10" s="34">
        <f t="shared" si="0"/>
        <v>-668106.5</v>
      </c>
    </row>
    <row r="11" spans="1:6" ht="15" customHeight="1">
      <c r="A11" s="23" t="s">
        <v>61</v>
      </c>
      <c r="B11" s="44" t="s">
        <v>48</v>
      </c>
      <c r="C11" s="32" t="s">
        <v>0</v>
      </c>
      <c r="D11" s="32" t="s">
        <v>1</v>
      </c>
      <c r="E11" s="33" t="s">
        <v>2</v>
      </c>
      <c r="F11" s="32" t="s">
        <v>3</v>
      </c>
    </row>
    <row r="12" spans="1:6">
      <c r="A12" s="24" t="s">
        <v>49</v>
      </c>
      <c r="B12" s="36">
        <v>6482381</v>
      </c>
      <c r="C12" s="46">
        <f>5635877+78701</f>
        <v>5714578</v>
      </c>
      <c r="D12" s="34">
        <f>AVERAGE(B12:C12)</f>
        <v>6098479.5</v>
      </c>
      <c r="E12" s="35">
        <v>1</v>
      </c>
      <c r="F12" s="34">
        <f t="shared" ref="F12" si="11">E12*D12</f>
        <v>6098479.5</v>
      </c>
    </row>
    <row r="13" spans="1:6">
      <c r="A13" s="24" t="s">
        <v>50</v>
      </c>
      <c r="B13" s="36">
        <v>1079553</v>
      </c>
      <c r="C13" s="46">
        <f>1076842+0</f>
        <v>1076842</v>
      </c>
      <c r="D13" s="34">
        <f>AVERAGE(B13:C13)</f>
        <v>1078197.5</v>
      </c>
      <c r="E13" s="35">
        <v>1</v>
      </c>
      <c r="F13" s="34">
        <f t="shared" ref="F13:F17" si="12">E13*D13</f>
        <v>1078197.5</v>
      </c>
    </row>
    <row r="14" spans="1:6">
      <c r="A14" s="24" t="s">
        <v>62</v>
      </c>
      <c r="B14" s="36">
        <v>1089933</v>
      </c>
      <c r="C14" s="46">
        <v>1105950</v>
      </c>
      <c r="D14" s="34">
        <f t="shared" ref="D14" si="13">AVERAGE(B14:C14)</f>
        <v>1097941.5</v>
      </c>
      <c r="E14" s="35">
        <v>0</v>
      </c>
      <c r="F14" s="34">
        <f t="shared" ref="F14" si="14">E14*D14</f>
        <v>0</v>
      </c>
    </row>
    <row r="15" spans="1:6">
      <c r="A15" s="24" t="s">
        <v>63</v>
      </c>
      <c r="B15" s="36">
        <v>421759</v>
      </c>
      <c r="C15" s="46">
        <v>537050</v>
      </c>
      <c r="D15" s="34">
        <f t="shared" ref="D15" si="15">AVERAGE(B15:C15)</f>
        <v>479404.5</v>
      </c>
      <c r="E15" s="35">
        <v>1</v>
      </c>
      <c r="F15" s="34">
        <f t="shared" ref="F15" si="16">E15*D15</f>
        <v>479404.5</v>
      </c>
    </row>
    <row r="16" spans="1:6">
      <c r="A16" s="24" t="s">
        <v>57</v>
      </c>
      <c r="B16" s="36">
        <v>10412626</v>
      </c>
      <c r="C16" s="46">
        <v>8127900</v>
      </c>
      <c r="D16" s="34">
        <f t="shared" ref="D16" si="17">AVERAGE(B16:C16)</f>
        <v>9270263</v>
      </c>
      <c r="E16" s="35">
        <v>0.5</v>
      </c>
      <c r="F16" s="34">
        <f t="shared" ref="F16" si="18">E16*D16</f>
        <v>4635131.5</v>
      </c>
    </row>
    <row r="17" spans="1:6">
      <c r="A17" s="24" t="s">
        <v>51</v>
      </c>
      <c r="B17" s="36">
        <f>9928+42035</f>
        <v>51963</v>
      </c>
      <c r="C17" s="46">
        <f>15398+15757</f>
        <v>31155</v>
      </c>
      <c r="D17" s="34">
        <f t="shared" ref="D17" si="19">AVERAGE(B17:C17)</f>
        <v>41559</v>
      </c>
      <c r="E17" s="35">
        <v>0.5</v>
      </c>
      <c r="F17" s="34">
        <f t="shared" si="12"/>
        <v>20779.5</v>
      </c>
    </row>
    <row r="18" spans="1:6" ht="12.75" customHeight="1">
      <c r="A18" s="24" t="s">
        <v>4</v>
      </c>
      <c r="B18" s="36">
        <v>-740295</v>
      </c>
      <c r="C18" s="36">
        <v>-684880</v>
      </c>
      <c r="D18" s="34">
        <f t="shared" ref="D18" si="20">AVERAGE(B18:C18)</f>
        <v>-712587.5</v>
      </c>
      <c r="E18" s="35">
        <v>1</v>
      </c>
      <c r="F18" s="34">
        <f t="shared" ref="F18" si="21">E18*D18</f>
        <v>-712587.5</v>
      </c>
    </row>
    <row r="19" spans="1:6" ht="15.4" customHeight="1">
      <c r="A19" s="37" t="s">
        <v>5</v>
      </c>
      <c r="B19" s="54"/>
      <c r="C19" s="54"/>
      <c r="D19" s="54"/>
      <c r="E19" s="54"/>
      <c r="F19" s="38">
        <f>+SUM(F3:F18)</f>
        <v>25180257</v>
      </c>
    </row>
    <row r="20" spans="1:6" ht="16.350000000000001" customHeight="1">
      <c r="A20" s="25" t="s">
        <v>6</v>
      </c>
      <c r="B20" s="55"/>
      <c r="C20" s="55"/>
      <c r="D20" s="55"/>
      <c r="E20" s="55"/>
      <c r="F20" s="38">
        <f>F19/12</f>
        <v>2098354.75</v>
      </c>
    </row>
    <row r="21" spans="1:6">
      <c r="A21" s="25" t="s">
        <v>7</v>
      </c>
      <c r="B21" s="55"/>
      <c r="C21" s="55"/>
      <c r="D21" s="55"/>
      <c r="E21" s="55"/>
      <c r="F21" s="34">
        <f>RTR!K8</f>
        <v>1122568</v>
      </c>
    </row>
    <row r="22" spans="1:6" ht="16.350000000000001" customHeight="1">
      <c r="A22" s="25" t="s">
        <v>8</v>
      </c>
      <c r="B22" s="56"/>
      <c r="C22" s="56"/>
      <c r="D22" s="56"/>
      <c r="E22" s="56"/>
      <c r="F22" s="39">
        <v>0.65</v>
      </c>
    </row>
    <row r="23" spans="1:6" ht="16.350000000000001" customHeight="1">
      <c r="A23" s="25" t="s">
        <v>9</v>
      </c>
      <c r="B23" s="55"/>
      <c r="C23" s="55"/>
      <c r="D23" s="55"/>
      <c r="E23" s="55"/>
      <c r="F23" s="40">
        <f>(F20*F22)-F21</f>
        <v>241362.58750000014</v>
      </c>
    </row>
    <row r="24" spans="1:6" ht="16.350000000000001" customHeight="1">
      <c r="A24" s="25" t="s">
        <v>10</v>
      </c>
      <c r="B24" s="55"/>
      <c r="C24" s="55"/>
      <c r="D24" s="55"/>
      <c r="E24" s="55"/>
      <c r="F24" s="41">
        <v>180</v>
      </c>
    </row>
    <row r="25" spans="1:6" ht="14.25" customHeight="1">
      <c r="A25" s="25" t="s">
        <v>11</v>
      </c>
      <c r="B25" s="55"/>
      <c r="C25" s="55"/>
      <c r="D25" s="55"/>
      <c r="E25" s="55"/>
      <c r="F25" s="39">
        <v>0.1</v>
      </c>
    </row>
    <row r="26" spans="1:6">
      <c r="A26" s="25" t="s">
        <v>12</v>
      </c>
      <c r="B26" s="55"/>
      <c r="C26" s="55"/>
      <c r="D26" s="55"/>
      <c r="E26" s="55"/>
      <c r="F26" s="42">
        <f>PMT(F25/12,F24,-100000)</f>
        <v>1074.6051177081183</v>
      </c>
    </row>
    <row r="27" spans="1:6">
      <c r="A27" s="25" t="s">
        <v>13</v>
      </c>
      <c r="B27" s="55"/>
      <c r="C27" s="55"/>
      <c r="D27" s="55"/>
      <c r="E27" s="55"/>
      <c r="F27" s="43">
        <f>F23/F26</f>
        <v>224.60584220440916</v>
      </c>
    </row>
  </sheetData>
  <sheetProtection selectLockedCells="1" selectUnlockedCells="1"/>
  <mergeCells count="10">
    <mergeCell ref="B23:E23"/>
    <mergeCell ref="B24:E24"/>
    <mergeCell ref="B25:E25"/>
    <mergeCell ref="B26:E26"/>
    <mergeCell ref="B27:E27"/>
    <mergeCell ref="B1:C1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8"/>
  <sheetViews>
    <sheetView zoomScale="89" zoomScaleNormal="89" workbookViewId="0">
      <selection activeCell="J18" sqref="J18"/>
    </sheetView>
  </sheetViews>
  <sheetFormatPr defaultColWidth="22.140625" defaultRowHeight="13.5"/>
  <cols>
    <col min="1" max="1" width="6.85546875" style="20" customWidth="1"/>
    <col min="2" max="2" width="23.5703125" style="20" bestFit="1" customWidth="1"/>
    <col min="3" max="3" width="40.28515625" style="20" bestFit="1" customWidth="1"/>
    <col min="4" max="4" width="13.42578125" style="20" bestFit="1" customWidth="1"/>
    <col min="5" max="5" width="10.85546875" style="20" bestFit="1" customWidth="1"/>
    <col min="6" max="6" width="10.140625" style="20" bestFit="1" customWidth="1"/>
    <col min="7" max="7" width="7.5703125" style="20" bestFit="1" customWidth="1"/>
    <col min="8" max="8" width="9.28515625" style="20" bestFit="1" customWidth="1"/>
    <col min="9" max="9" width="8.28515625" style="20" bestFit="1" customWidth="1"/>
    <col min="10" max="10" width="8.7109375" style="20" bestFit="1" customWidth="1"/>
    <col min="11" max="11" width="11.28515625" style="20" bestFit="1" customWidth="1"/>
    <col min="12" max="246" width="22.140625" style="20"/>
    <col min="247" max="16384" width="22.140625" style="21"/>
  </cols>
  <sheetData>
    <row r="1" spans="1:11" ht="30" customHeight="1">
      <c r="A1" s="22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2" t="s">
        <v>22</v>
      </c>
      <c r="J1" s="22" t="s">
        <v>23</v>
      </c>
      <c r="K1" s="22" t="s">
        <v>24</v>
      </c>
    </row>
    <row r="2" spans="1:11" ht="15.75" customHeight="1">
      <c r="A2" s="47">
        <v>1</v>
      </c>
      <c r="B2" s="48" t="s">
        <v>64</v>
      </c>
      <c r="C2" s="47" t="s">
        <v>65</v>
      </c>
      <c r="D2" s="47" t="s">
        <v>66</v>
      </c>
      <c r="E2" s="48" t="s">
        <v>53</v>
      </c>
      <c r="F2" s="48">
        <v>23505280</v>
      </c>
      <c r="G2" s="49">
        <v>180</v>
      </c>
      <c r="H2" s="49">
        <v>56</v>
      </c>
      <c r="I2" s="49">
        <f>180-56</f>
        <v>124</v>
      </c>
      <c r="J2" s="49">
        <v>263482</v>
      </c>
      <c r="K2" s="50" t="s">
        <v>25</v>
      </c>
    </row>
    <row r="3" spans="1:11">
      <c r="A3" s="47">
        <v>2</v>
      </c>
      <c r="B3" s="48">
        <v>614858210</v>
      </c>
      <c r="C3" s="47" t="s">
        <v>67</v>
      </c>
      <c r="D3" s="47" t="s">
        <v>68</v>
      </c>
      <c r="E3" s="48" t="s">
        <v>53</v>
      </c>
      <c r="F3" s="48">
        <v>6600000</v>
      </c>
      <c r="G3" s="49"/>
      <c r="H3" s="49"/>
      <c r="I3" s="49"/>
      <c r="J3" s="49">
        <v>69757</v>
      </c>
      <c r="K3" s="50" t="s">
        <v>25</v>
      </c>
    </row>
    <row r="4" spans="1:11">
      <c r="A4" s="47">
        <v>3</v>
      </c>
      <c r="B4" s="48">
        <v>626164211</v>
      </c>
      <c r="C4" s="47" t="s">
        <v>69</v>
      </c>
      <c r="D4" s="47" t="s">
        <v>68</v>
      </c>
      <c r="E4" s="48" t="s">
        <v>52</v>
      </c>
      <c r="F4" s="48">
        <v>8000000</v>
      </c>
      <c r="G4" s="49"/>
      <c r="H4" s="49"/>
      <c r="I4" s="49"/>
      <c r="J4" s="49">
        <v>83538</v>
      </c>
      <c r="K4" s="50" t="s">
        <v>25</v>
      </c>
    </row>
    <row r="5" spans="1:11">
      <c r="A5" s="47">
        <v>4</v>
      </c>
      <c r="B5" s="48">
        <v>615227606</v>
      </c>
      <c r="C5" s="47" t="s">
        <v>70</v>
      </c>
      <c r="D5" s="47" t="s">
        <v>68</v>
      </c>
      <c r="E5" s="48" t="s">
        <v>53</v>
      </c>
      <c r="F5" s="48">
        <v>18700000</v>
      </c>
      <c r="G5" s="49"/>
      <c r="H5" s="49"/>
      <c r="I5" s="49"/>
      <c r="J5" s="49">
        <v>195835</v>
      </c>
      <c r="K5" s="50" t="s">
        <v>25</v>
      </c>
    </row>
    <row r="6" spans="1:11" ht="15.75" customHeight="1">
      <c r="A6" s="47">
        <v>5</v>
      </c>
      <c r="B6" s="48">
        <v>82461452</v>
      </c>
      <c r="C6" s="47"/>
      <c r="D6" s="47" t="s">
        <v>54</v>
      </c>
      <c r="E6" s="48"/>
      <c r="F6" s="48"/>
      <c r="G6" s="49"/>
      <c r="H6" s="49"/>
      <c r="I6" s="49"/>
      <c r="J6" s="49"/>
      <c r="K6" s="50" t="s">
        <v>25</v>
      </c>
    </row>
    <row r="7" spans="1:11">
      <c r="A7" s="47">
        <v>6</v>
      </c>
      <c r="B7" s="48">
        <v>84343833</v>
      </c>
      <c r="C7" s="47" t="s">
        <v>55</v>
      </c>
      <c r="D7" s="47" t="s">
        <v>54</v>
      </c>
      <c r="E7" s="48"/>
      <c r="F7" s="48">
        <v>40000000</v>
      </c>
      <c r="G7" s="49">
        <v>120</v>
      </c>
      <c r="H7" s="49"/>
      <c r="I7" s="49"/>
      <c r="J7" s="49">
        <v>509956</v>
      </c>
      <c r="K7" s="50" t="s">
        <v>25</v>
      </c>
    </row>
    <row r="8" spans="1:11">
      <c r="A8" s="51"/>
      <c r="B8" s="47"/>
      <c r="C8" s="47"/>
      <c r="D8" s="47"/>
      <c r="E8" s="48"/>
      <c r="F8" s="47"/>
      <c r="G8" s="47"/>
      <c r="H8" s="47"/>
      <c r="I8" s="47"/>
      <c r="J8" s="47"/>
      <c r="K8" s="52">
        <f>SUMIF(K2:K7,"Y",J2:J7)</f>
        <v>1122568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26</v>
      </c>
      <c r="B1" s="57"/>
      <c r="C1" s="2"/>
    </row>
    <row r="2" spans="1:6" ht="14.25" customHeight="1">
      <c r="A2" s="57" t="s">
        <v>27</v>
      </c>
      <c r="B2" s="57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2020-10-31T09:25:20Z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