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/>
  <c r="B11"/>
  <c r="D11" s="1"/>
  <c r="F11" s="1"/>
  <c r="D10"/>
  <c r="F10" s="1"/>
  <c r="D9"/>
  <c r="F9" s="1"/>
  <c r="D6"/>
  <c r="F6" s="1"/>
  <c r="K6" i="2"/>
  <c r="D5" i="1"/>
  <c r="F5" s="1"/>
  <c r="D3"/>
  <c r="D4"/>
  <c r="D7"/>
  <c r="D13" l="1"/>
  <c r="F13" s="1"/>
  <c r="D12"/>
  <c r="F12" s="1"/>
  <c r="F3" l="1"/>
  <c r="F4"/>
  <c r="F7"/>
  <c r="E13" i="5"/>
  <c r="F12"/>
  <c r="F11"/>
  <c r="F10"/>
  <c r="F9"/>
  <c r="F8"/>
  <c r="F7"/>
  <c r="F6"/>
  <c r="F13"/>
  <c r="F16" i="1"/>
  <c r="F21"/>
  <c r="F14" l="1"/>
  <c r="F15" s="1"/>
  <c r="F18" s="1"/>
  <c r="F22" s="1"/>
</calcChain>
</file>

<file path=xl/sharedStrings.xml><?xml version="1.0" encoding="utf-8"?>
<sst xmlns="http://schemas.openxmlformats.org/spreadsheetml/2006/main" count="85" uniqueCount="66">
  <si>
    <t>ASSESSMENT YEAR</t>
  </si>
  <si>
    <t xml:space="preserve">Application No.    </t>
  </si>
  <si>
    <t xml:space="preserve">TOP UP </t>
  </si>
  <si>
    <t>2018-19</t>
  </si>
  <si>
    <t xml:space="preserve">Average    </t>
  </si>
  <si>
    <t>Eligibility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</si>
  <si>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</si>
  <si>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</si>
  <si>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</si>
  <si>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</si>
  <si>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</si>
  <si>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</si>
  <si>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</si>
  <si>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</si>
  <si>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</si>
  <si>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</si>
  <si>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</si>
  <si>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Sr. No.</t>
  </si>
  <si>
    <t>LAN</t>
  </si>
  <si>
    <t>Customer Name</t>
  </si>
  <si>
    <t>Bank Name</t>
  </si>
  <si>
    <t>Type</t>
  </si>
  <si>
    <t>Loan Amt</t>
  </si>
  <si>
    <t>Tenure</t>
  </si>
  <si>
    <t>Inst. Paid</t>
  </si>
  <si>
    <t>Inst. Bal</t>
  </si>
  <si>
    <t>EMI Amt</t>
  </si>
  <si>
    <t>EMI Considered</t>
  </si>
  <si>
    <t>y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</si>
  <si>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</si>
  <si>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</si>
  <si>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</si>
  <si>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</si>
  <si>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</si>
  <si>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</si>
  <si>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</si>
  <si>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</si>
  <si>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</si>
  <si>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</si>
  <si>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rPr>
        <sz val="11"/>
        <rFont val="Zurich BT"/>
        <charset val="134"/>
      </rPr>
      <t>Net profit of &gt; =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- 10                                Net profit of &lt; </t>
    </r>
    <r>
      <rPr>
        <sz val="11"/>
        <rFont val="Rupee Foradian"/>
        <charset val="134"/>
      </rPr>
      <t>`</t>
    </r>
    <r>
      <rPr>
        <sz val="11"/>
        <rFont val="Zurich BT"/>
        <charset val="134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</si>
  <si>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</si>
  <si>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</si>
  <si>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</si>
  <si>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</si>
  <si>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</si>
  <si>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</si>
  <si>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</si>
  <si>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</si>
  <si>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</si>
  <si>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</si>
  <si>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</si>
  <si>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>2019-20</t>
  </si>
  <si>
    <t>Net Profit</t>
  </si>
  <si>
    <t>Depreciation</t>
  </si>
  <si>
    <t>Income From Other Sources</t>
  </si>
  <si>
    <t xml:space="preserve">Bank Interest </t>
  </si>
  <si>
    <t>Car Loan</t>
  </si>
  <si>
    <t>R R Fashions</t>
  </si>
  <si>
    <t>R R Fashions (Prop. Anjna Devi)</t>
  </si>
  <si>
    <t xml:space="preserve">R R Knit Fab </t>
  </si>
  <si>
    <t>IOB</t>
  </si>
  <si>
    <t>TL</t>
  </si>
  <si>
    <t>n</t>
  </si>
  <si>
    <t>CC</t>
  </si>
  <si>
    <t>Payment Made u/s 40A(2)(b)</t>
  </si>
  <si>
    <t>R R Knit Fab</t>
  </si>
</sst>
</file>

<file path=xl/styles.xml><?xml version="1.0" encoding="utf-8"?>
<styleSheet xmlns="http://schemas.openxmlformats.org/spreadsheetml/2006/main">
  <numFmts count="4">
    <numFmt numFmtId="164" formatCode="0\ ;&quot; (&quot;0\);&quot; -&quot;#\ ;@\ "/>
    <numFmt numFmtId="165" formatCode="#,##0.00\ ;&quot; (&quot;#,##0.00\);&quot; -&quot;#\ ;@\ "/>
    <numFmt numFmtId="166" formatCode="0\ ;\(0\)"/>
    <numFmt numFmtId="167" formatCode="#,###"/>
  </numFmts>
  <fonts count="15">
    <font>
      <sz val="10"/>
      <name val="Arial"/>
      <charset val="134"/>
    </font>
    <font>
      <b/>
      <sz val="11"/>
      <color indexed="9"/>
      <name val="Zurich BT"/>
      <charset val="134"/>
    </font>
    <font>
      <b/>
      <sz val="10"/>
      <color indexed="9"/>
      <name val="Arial"/>
      <charset val="134"/>
    </font>
    <font>
      <sz val="11"/>
      <name val="Zurich BT"/>
      <charset val="134"/>
    </font>
    <font>
      <sz val="11"/>
      <name val="Arial"/>
      <charset val="134"/>
    </font>
    <font>
      <sz val="10.5"/>
      <name val="Zurich BT"/>
      <charset val="134"/>
    </font>
    <font>
      <sz val="10.5"/>
      <name val="Arial"/>
      <charset val="134"/>
    </font>
    <font>
      <sz val="10"/>
      <name val="Arial1"/>
      <charset val="134"/>
    </font>
    <font>
      <sz val="11"/>
      <color theme="1"/>
      <name val="Calibri"/>
      <charset val="134"/>
      <scheme val="minor"/>
    </font>
    <font>
      <sz val="11"/>
      <name val="Rupee Foradian"/>
      <charset val="134"/>
    </font>
    <font>
      <sz val="10"/>
      <name val="Arial"/>
      <charset val="134"/>
    </font>
    <font>
      <b/>
      <sz val="10.5"/>
      <name val="Cambria"/>
      <family val="1"/>
      <scheme val="major"/>
    </font>
    <font>
      <sz val="10.5"/>
      <name val="Cambria"/>
      <family val="1"/>
      <scheme val="major"/>
    </font>
    <font>
      <b/>
      <sz val="10.5"/>
      <color indexed="8"/>
      <name val="Cambria"/>
      <family val="1"/>
      <scheme val="major"/>
    </font>
    <font>
      <sz val="10.5"/>
      <color indexed="8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indexed="47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theme="0" tint="-0.249977111117893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6">
    <xf numFmtId="0" fontId="0" fillId="0" borderId="0"/>
    <xf numFmtId="165" fontId="10" fillId="0" borderId="0" applyFill="0" applyAlignment="0" applyProtection="0"/>
    <xf numFmtId="9" fontId="10" fillId="0" borderId="0" applyFill="0" applyBorder="0" applyAlignment="0" applyProtection="0"/>
    <xf numFmtId="0" fontId="10" fillId="0" borderId="0"/>
    <xf numFmtId="0" fontId="8" fillId="0" borderId="0"/>
    <xf numFmtId="165" fontId="7" fillId="0" borderId="0" applyBorder="0" applyProtection="0"/>
  </cellStyleXfs>
  <cellXfs count="67">
    <xf numFmtId="0" fontId="0" fillId="0" borderId="0" xfId="0"/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2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vertical="top" wrapText="1"/>
      <protection hidden="1"/>
    </xf>
    <xf numFmtId="0" fontId="1" fillId="2" borderId="1" xfId="0" applyFont="1" applyFill="1" applyBorder="1" applyAlignment="1" applyProtection="1">
      <alignment horizontal="center" vertical="top" wrapText="1"/>
      <protection locked="0" hidden="1"/>
    </xf>
    <xf numFmtId="0" fontId="3" fillId="0" borderId="1" xfId="0" applyFont="1" applyBorder="1" applyAlignment="1" applyProtection="1">
      <alignment vertical="top" wrapText="1"/>
      <protection hidden="1"/>
    </xf>
    <xf numFmtId="0" fontId="3" fillId="0" borderId="1" xfId="0" applyFont="1" applyBorder="1" applyAlignment="1">
      <alignment horizontal="justify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 wrapText="1"/>
      <protection locked="0"/>
    </xf>
    <xf numFmtId="1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 applyProtection="1">
      <alignment horizontal="left" vertical="top"/>
      <protection locked="0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 applyProtection="1">
      <alignment vertical="top" wrapText="1"/>
      <protection hidden="1"/>
    </xf>
    <xf numFmtId="0" fontId="1" fillId="3" borderId="1" xfId="0" applyFont="1" applyFill="1" applyBorder="1" applyAlignment="1" applyProtection="1">
      <alignment vertical="top" wrapText="1"/>
      <protection hidden="1"/>
    </xf>
    <xf numFmtId="0" fontId="1" fillId="3" borderId="1" xfId="2" applyNumberFormat="1" applyFont="1" applyFill="1" applyBorder="1" applyAlignment="1" applyProtection="1">
      <alignment horizontal="left" vertical="top" wrapText="1"/>
      <protection locked="0" hidden="1"/>
    </xf>
    <xf numFmtId="10" fontId="1" fillId="3" borderId="1" xfId="2" applyNumberFormat="1" applyFont="1" applyFill="1" applyBorder="1" applyAlignment="1" applyProtection="1">
      <alignment horizontal="left" vertical="top" wrapText="1"/>
      <protection hidden="1"/>
    </xf>
    <xf numFmtId="0" fontId="5" fillId="0" borderId="0" xfId="0" applyFont="1"/>
    <xf numFmtId="0" fontId="5" fillId="6" borderId="0" xfId="3" applyFont="1" applyFill="1" applyBorder="1" applyAlignment="1">
      <alignment vertical="top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/>
    <xf numFmtId="164" fontId="11" fillId="5" borderId="1" xfId="1" applyNumberFormat="1" applyFont="1" applyFill="1" applyBorder="1" applyAlignment="1" applyProtection="1">
      <alignment horizontal="center" vertical="center" wrapText="1"/>
    </xf>
    <xf numFmtId="164" fontId="11" fillId="7" borderId="1" xfId="1" applyNumberFormat="1" applyFont="1" applyFill="1" applyBorder="1" applyAlignment="1" applyProtection="1">
      <alignment horizontal="left" vertical="center" wrapText="1"/>
    </xf>
    <xf numFmtId="164" fontId="11" fillId="8" borderId="1" xfId="1" applyNumberFormat="1" applyFont="1" applyFill="1" applyBorder="1" applyAlignment="1" applyProtection="1">
      <alignment horizontal="center" vertical="center" wrapText="1"/>
    </xf>
    <xf numFmtId="9" fontId="11" fillId="8" borderId="1" xfId="1" applyNumberFormat="1" applyFont="1" applyFill="1" applyBorder="1" applyAlignment="1" applyProtection="1">
      <alignment horizontal="center" vertical="center" wrapText="1"/>
    </xf>
    <xf numFmtId="164" fontId="12" fillId="6" borderId="1" xfId="1" applyNumberFormat="1" applyFont="1" applyFill="1" applyBorder="1" applyAlignment="1" applyProtection="1">
      <alignment horizontal="left" vertical="center" wrapText="1"/>
    </xf>
    <xf numFmtId="166" fontId="12" fillId="6" borderId="1" xfId="1" applyNumberFormat="1" applyFont="1" applyFill="1" applyBorder="1" applyAlignment="1" applyProtection="1">
      <alignment horizontal="center" vertical="center"/>
    </xf>
    <xf numFmtId="166" fontId="12" fillId="0" borderId="1" xfId="1" applyNumberFormat="1" applyFont="1" applyFill="1" applyBorder="1" applyAlignment="1" applyProtection="1">
      <alignment horizontal="center" vertical="center"/>
    </xf>
    <xf numFmtId="164" fontId="12" fillId="6" borderId="1" xfId="1" applyNumberFormat="1" applyFont="1" applyFill="1" applyBorder="1" applyAlignment="1" applyProtection="1">
      <alignment horizontal="center" vertical="top"/>
    </xf>
    <xf numFmtId="9" fontId="12" fillId="6" borderId="1" xfId="1" applyNumberFormat="1" applyFont="1" applyFill="1" applyBorder="1" applyAlignment="1" applyProtection="1">
      <alignment horizontal="center" vertical="top"/>
    </xf>
    <xf numFmtId="165" fontId="11" fillId="8" borderId="1" xfId="1" applyFont="1" applyFill="1" applyBorder="1" applyAlignment="1" applyProtection="1">
      <alignment vertical="top" wrapText="1"/>
    </xf>
    <xf numFmtId="167" fontId="11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vertical="top" wrapText="1"/>
    </xf>
    <xf numFmtId="164" fontId="12" fillId="0" borderId="1" xfId="1" applyNumberFormat="1" applyFont="1" applyFill="1" applyBorder="1" applyAlignment="1" applyProtection="1">
      <alignment horizontal="left" vertical="top" wrapText="1"/>
    </xf>
    <xf numFmtId="10" fontId="12" fillId="0" borderId="1" xfId="1" applyNumberFormat="1" applyFont="1" applyFill="1" applyBorder="1" applyAlignment="1" applyProtection="1">
      <alignment horizontal="center" vertical="top"/>
    </xf>
    <xf numFmtId="164" fontId="12" fillId="8" borderId="1" xfId="1" applyNumberFormat="1" applyFont="1" applyFill="1" applyBorder="1" applyAlignment="1" applyProtection="1">
      <alignment horizontal="center" vertical="top"/>
    </xf>
    <xf numFmtId="164" fontId="12" fillId="0" borderId="1" xfId="1" applyNumberFormat="1" applyFont="1" applyFill="1" applyBorder="1" applyAlignment="1" applyProtection="1">
      <alignment horizontal="center" vertical="top"/>
    </xf>
    <xf numFmtId="2" fontId="12" fillId="8" borderId="1" xfId="5" applyNumberFormat="1" applyFont="1" applyFill="1" applyBorder="1" applyAlignment="1" applyProtection="1">
      <alignment horizontal="center" vertical="top"/>
    </xf>
    <xf numFmtId="165" fontId="12" fillId="8" borderId="1" xfId="5" applyNumberFormat="1" applyFont="1" applyFill="1" applyBorder="1" applyAlignment="1" applyProtection="1">
      <alignment horizontal="center" vertical="top"/>
    </xf>
    <xf numFmtId="0" fontId="12" fillId="0" borderId="0" xfId="0" applyFont="1" applyBorder="1" applyAlignment="1">
      <alignment horizontal="center"/>
    </xf>
    <xf numFmtId="0" fontId="12" fillId="0" borderId="0" xfId="0" applyFont="1"/>
    <xf numFmtId="0" fontId="13" fillId="5" borderId="6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1" fontId="14" fillId="0" borderId="5" xfId="0" applyNumberFormat="1" applyFont="1" applyBorder="1" applyAlignment="1">
      <alignment horizontal="center" vertical="center" wrapText="1"/>
    </xf>
    <xf numFmtId="1" fontId="14" fillId="4" borderId="5" xfId="0" applyNumberFormat="1" applyFont="1" applyFill="1" applyBorder="1" applyAlignment="1">
      <alignment horizontal="center" vertical="center" wrapText="1"/>
    </xf>
    <xf numFmtId="2" fontId="12" fillId="6" borderId="5" xfId="0" applyNumberFormat="1" applyFont="1" applyFill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1" fontId="11" fillId="6" borderId="5" xfId="0" applyNumberFormat="1" applyFont="1" applyFill="1" applyBorder="1" applyAlignment="1">
      <alignment horizontal="center" vertical="center"/>
    </xf>
    <xf numFmtId="1" fontId="14" fillId="9" borderId="5" xfId="0" applyNumberFormat="1" applyFont="1" applyFill="1" applyBorder="1" applyAlignment="1">
      <alignment horizontal="center" vertical="center" wrapText="1"/>
    </xf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0" borderId="1" xfId="0" applyNumberFormat="1" applyFont="1" applyFill="1" applyBorder="1"/>
    <xf numFmtId="164" fontId="11" fillId="5" borderId="1" xfId="1" applyNumberFormat="1" applyFont="1" applyFill="1" applyBorder="1" applyAlignment="1" applyProtection="1">
      <alignment horizontal="center" vertical="center" wrapText="1"/>
    </xf>
    <xf numFmtId="0" fontId="12" fillId="8" borderId="2" xfId="0" applyNumberFormat="1" applyFont="1" applyFill="1" applyBorder="1"/>
    <xf numFmtId="0" fontId="12" fillId="8" borderId="3" xfId="0" applyNumberFormat="1" applyFont="1" applyFill="1" applyBorder="1"/>
    <xf numFmtId="0" fontId="12" fillId="8" borderId="4" xfId="0" applyNumberFormat="1" applyFont="1" applyFill="1" applyBorder="1"/>
    <xf numFmtId="0" fontId="12" fillId="0" borderId="2" xfId="0" applyNumberFormat="1" applyFont="1" applyFill="1" applyBorder="1"/>
    <xf numFmtId="0" fontId="12" fillId="0" borderId="3" xfId="0" applyNumberFormat="1" applyFont="1" applyFill="1" applyBorder="1"/>
    <xf numFmtId="0" fontId="12" fillId="0" borderId="4" xfId="0" applyNumberFormat="1" applyFont="1" applyFill="1" applyBorder="1"/>
    <xf numFmtId="164" fontId="11" fillId="0" borderId="2" xfId="1" applyNumberFormat="1" applyFont="1" applyFill="1" applyBorder="1" applyAlignment="1" applyProtection="1">
      <alignment horizontal="center" vertical="center"/>
    </xf>
    <xf numFmtId="164" fontId="11" fillId="0" borderId="3" xfId="1" applyNumberFormat="1" applyFont="1" applyFill="1" applyBorder="1" applyAlignment="1" applyProtection="1">
      <alignment horizontal="center" vertical="center"/>
    </xf>
    <xf numFmtId="164" fontId="11" fillId="0" borderId="4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top" wrapText="1"/>
      <protection hidden="1"/>
    </xf>
    <xf numFmtId="0" fontId="14" fillId="4" borderId="5" xfId="0" applyFont="1" applyFill="1" applyBorder="1" applyAlignment="1">
      <alignment horizontal="center" vertical="center" wrapText="1"/>
    </xf>
  </cellXfs>
  <cellStyles count="6">
    <cellStyle name="Comma" xfId="1" builtinId="3"/>
    <cellStyle name="Excel_BuiltIn_Comma 2" xfId="5"/>
    <cellStyle name="Normal" xfId="0" builtinId="0"/>
    <cellStyle name="Normal 2" xfId="4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22"/>
  <sheetViews>
    <sheetView tabSelected="1" zoomScale="107" zoomScaleNormal="107" workbookViewId="0">
      <selection activeCell="F18" sqref="F18"/>
    </sheetView>
  </sheetViews>
  <sheetFormatPr defaultColWidth="31.28515625" defaultRowHeight="13.5"/>
  <cols>
    <col min="1" max="1" width="43.42578125" style="21" bestFit="1" customWidth="1"/>
    <col min="2" max="2" width="12.42578125" style="21" customWidth="1"/>
    <col min="3" max="3" width="12" style="21" customWidth="1"/>
    <col min="4" max="4" width="14.140625" style="21" customWidth="1"/>
    <col min="5" max="5" width="14.7109375" style="21" customWidth="1"/>
    <col min="6" max="6" width="19.5703125" style="21" customWidth="1"/>
    <col min="7" max="7" width="16.28515625" style="21" customWidth="1"/>
    <col min="8" max="8" width="14.7109375" style="21" customWidth="1"/>
    <col min="9" max="9" width="11.85546875" style="21" customWidth="1"/>
    <col min="10" max="10" width="14.5703125" style="21" customWidth="1"/>
    <col min="11" max="12" width="13.140625" style="21" customWidth="1"/>
    <col min="13" max="13" width="13.5703125" style="21" customWidth="1"/>
    <col min="14" max="14" width="14.140625" style="21" customWidth="1"/>
    <col min="15" max="15" width="11.85546875" style="21" customWidth="1"/>
    <col min="16" max="16" width="12" style="21" customWidth="1"/>
    <col min="17" max="17" width="11" style="21" customWidth="1"/>
    <col min="18" max="18" width="11.5703125" style="21" customWidth="1"/>
    <col min="19" max="19" width="12" style="21" customWidth="1"/>
    <col min="20" max="237" width="31.28515625" style="21"/>
    <col min="238" max="245" width="31.28515625" style="22"/>
    <col min="246" max="247" width="31.28515625" style="23"/>
    <col min="248" max="254" width="31.28515625" style="20"/>
    <col min="255" max="16384" width="31.28515625" style="24"/>
  </cols>
  <sheetData>
    <row r="1" spans="1:6" ht="26.85" customHeight="1">
      <c r="A1" s="53" t="s">
        <v>57</v>
      </c>
      <c r="B1" s="55" t="s">
        <v>0</v>
      </c>
      <c r="C1" s="55"/>
      <c r="D1" s="25" t="s">
        <v>1</v>
      </c>
      <c r="E1" s="25"/>
      <c r="F1" s="25" t="s">
        <v>2</v>
      </c>
    </row>
    <row r="2" spans="1:6" ht="12.75" customHeight="1">
      <c r="A2" s="26" t="s">
        <v>58</v>
      </c>
      <c r="B2" s="27" t="s">
        <v>51</v>
      </c>
      <c r="C2" s="27" t="s">
        <v>3</v>
      </c>
      <c r="D2" s="27" t="s">
        <v>4</v>
      </c>
      <c r="E2" s="28" t="s">
        <v>5</v>
      </c>
      <c r="F2" s="27" t="s">
        <v>6</v>
      </c>
    </row>
    <row r="3" spans="1:6">
      <c r="A3" s="29" t="s">
        <v>52</v>
      </c>
      <c r="B3" s="30">
        <v>332406.26</v>
      </c>
      <c r="C3" s="31">
        <v>425492.4</v>
      </c>
      <c r="D3" s="32">
        <f>AVERAGE(B3:C3)</f>
        <v>378949.33</v>
      </c>
      <c r="E3" s="33">
        <v>1</v>
      </c>
      <c r="F3" s="32">
        <f t="shared" ref="F3:F7" si="0">E3*D3</f>
        <v>378949.33</v>
      </c>
    </row>
    <row r="4" spans="1:6">
      <c r="A4" s="29" t="s">
        <v>53</v>
      </c>
      <c r="B4" s="30">
        <v>92905</v>
      </c>
      <c r="C4" s="31">
        <v>109108</v>
      </c>
      <c r="D4" s="32">
        <f t="shared" ref="D4:D7" si="1">AVERAGE(B4:C4)</f>
        <v>101006.5</v>
      </c>
      <c r="E4" s="33">
        <v>1</v>
      </c>
      <c r="F4" s="32">
        <f t="shared" si="0"/>
        <v>101006.5</v>
      </c>
    </row>
    <row r="5" spans="1:6" ht="15" customHeight="1">
      <c r="A5" s="29" t="s">
        <v>55</v>
      </c>
      <c r="B5" s="30">
        <v>577268</v>
      </c>
      <c r="C5" s="31">
        <v>268964</v>
      </c>
      <c r="D5" s="32">
        <f t="shared" si="1"/>
        <v>423116</v>
      </c>
      <c r="E5" s="33">
        <v>1</v>
      </c>
      <c r="F5" s="32">
        <f t="shared" ref="F5" si="2">E5*D5</f>
        <v>423116</v>
      </c>
    </row>
    <row r="6" spans="1:6" ht="15" customHeight="1">
      <c r="A6" s="29" t="s">
        <v>54</v>
      </c>
      <c r="B6" s="30">
        <v>0</v>
      </c>
      <c r="C6" s="31">
        <v>219</v>
      </c>
      <c r="D6" s="32">
        <f t="shared" si="1"/>
        <v>109.5</v>
      </c>
      <c r="E6" s="33">
        <v>0.5</v>
      </c>
      <c r="F6" s="32">
        <f t="shared" ref="F6" si="3">E6*D6</f>
        <v>54.75</v>
      </c>
    </row>
    <row r="7" spans="1:6">
      <c r="A7" s="29" t="s">
        <v>7</v>
      </c>
      <c r="B7" s="30">
        <v>-1686</v>
      </c>
      <c r="C7" s="30">
        <v>-9027</v>
      </c>
      <c r="D7" s="32">
        <f t="shared" si="1"/>
        <v>-5356.5</v>
      </c>
      <c r="E7" s="33">
        <v>1</v>
      </c>
      <c r="F7" s="32">
        <f t="shared" si="0"/>
        <v>-5356.5</v>
      </c>
    </row>
    <row r="8" spans="1:6" ht="12.75" customHeight="1">
      <c r="A8" s="26" t="s">
        <v>59</v>
      </c>
      <c r="B8" s="27" t="s">
        <v>51</v>
      </c>
      <c r="C8" s="27" t="s">
        <v>3</v>
      </c>
      <c r="D8" s="27" t="s">
        <v>4</v>
      </c>
      <c r="E8" s="28" t="s">
        <v>5</v>
      </c>
      <c r="F8" s="27" t="s">
        <v>6</v>
      </c>
    </row>
    <row r="9" spans="1:6">
      <c r="A9" s="29" t="s">
        <v>52</v>
      </c>
      <c r="B9" s="30">
        <v>473725.64</v>
      </c>
      <c r="C9" s="31">
        <v>507207.08</v>
      </c>
      <c r="D9" s="32">
        <f>AVERAGE(B9:C9)</f>
        <v>490466.36</v>
      </c>
      <c r="E9" s="33">
        <v>1</v>
      </c>
      <c r="F9" s="32">
        <f t="shared" ref="F9:F11" si="4">E9*D9</f>
        <v>490466.36</v>
      </c>
    </row>
    <row r="10" spans="1:6">
      <c r="A10" s="29" t="s">
        <v>53</v>
      </c>
      <c r="B10" s="30">
        <v>269342</v>
      </c>
      <c r="C10" s="31">
        <v>551013</v>
      </c>
      <c r="D10" s="32">
        <f t="shared" ref="D10:D11" si="5">AVERAGE(B10:C10)</f>
        <v>410177.5</v>
      </c>
      <c r="E10" s="33">
        <v>1</v>
      </c>
      <c r="F10" s="32">
        <f t="shared" si="4"/>
        <v>410177.5</v>
      </c>
    </row>
    <row r="11" spans="1:6" ht="15" customHeight="1">
      <c r="A11" s="29" t="s">
        <v>55</v>
      </c>
      <c r="B11" s="30">
        <f>482693.9+49455</f>
        <v>532148.9</v>
      </c>
      <c r="C11" s="31">
        <f>605263+116868</f>
        <v>722131</v>
      </c>
      <c r="D11" s="32">
        <f t="shared" si="5"/>
        <v>627139.94999999995</v>
      </c>
      <c r="E11" s="33">
        <v>1</v>
      </c>
      <c r="F11" s="32">
        <f t="shared" si="4"/>
        <v>627139.94999999995</v>
      </c>
    </row>
    <row r="12" spans="1:6">
      <c r="A12" s="29" t="s">
        <v>64</v>
      </c>
      <c r="B12" s="30">
        <v>1540691</v>
      </c>
      <c r="C12" s="31">
        <v>0</v>
      </c>
      <c r="D12" s="32">
        <f t="shared" ref="D12:D13" si="6">AVERAGE(B12:C12)</f>
        <v>770345.5</v>
      </c>
      <c r="E12" s="33">
        <v>0</v>
      </c>
      <c r="F12" s="32">
        <f t="shared" ref="F12:F13" si="7">E12*D12</f>
        <v>0</v>
      </c>
    </row>
    <row r="13" spans="1:6" ht="12.75" customHeight="1">
      <c r="A13" s="29" t="s">
        <v>7</v>
      </c>
      <c r="B13" s="30">
        <v>-6672</v>
      </c>
      <c r="C13" s="30">
        <v>-6226</v>
      </c>
      <c r="D13" s="32">
        <f t="shared" si="6"/>
        <v>-6449</v>
      </c>
      <c r="E13" s="33">
        <v>1</v>
      </c>
      <c r="F13" s="32">
        <f t="shared" si="7"/>
        <v>-6449</v>
      </c>
    </row>
    <row r="14" spans="1:6" ht="15.4" customHeight="1">
      <c r="A14" s="34" t="s">
        <v>8</v>
      </c>
      <c r="B14" s="56"/>
      <c r="C14" s="57"/>
      <c r="D14" s="57"/>
      <c r="E14" s="58"/>
      <c r="F14" s="35">
        <f>+SUM(F3:F13)</f>
        <v>2419104.8899999997</v>
      </c>
    </row>
    <row r="15" spans="1:6" ht="16.350000000000001" customHeight="1">
      <c r="A15" s="36" t="s">
        <v>9</v>
      </c>
      <c r="B15" s="59"/>
      <c r="C15" s="60"/>
      <c r="D15" s="60"/>
      <c r="E15" s="61"/>
      <c r="F15" s="35">
        <f>F14/12</f>
        <v>201592.07416666663</v>
      </c>
    </row>
    <row r="16" spans="1:6">
      <c r="A16" s="36" t="s">
        <v>10</v>
      </c>
      <c r="B16" s="59"/>
      <c r="C16" s="60"/>
      <c r="D16" s="60"/>
      <c r="E16" s="61"/>
      <c r="F16" s="32">
        <f>RTR!K6</f>
        <v>22000</v>
      </c>
    </row>
    <row r="17" spans="1:6" ht="16.350000000000001" customHeight="1">
      <c r="A17" s="37" t="s">
        <v>11</v>
      </c>
      <c r="B17" s="62"/>
      <c r="C17" s="63"/>
      <c r="D17" s="63"/>
      <c r="E17" s="64"/>
      <c r="F17" s="38">
        <v>1</v>
      </c>
    </row>
    <row r="18" spans="1:6" ht="16.350000000000001" customHeight="1">
      <c r="A18" s="36" t="s">
        <v>12</v>
      </c>
      <c r="B18" s="54"/>
      <c r="C18" s="54"/>
      <c r="D18" s="54"/>
      <c r="E18" s="54"/>
      <c r="F18" s="39">
        <f>(F15*F17)-F16</f>
        <v>179592.07416666663</v>
      </c>
    </row>
    <row r="19" spans="1:6" ht="16.350000000000001" customHeight="1">
      <c r="A19" s="36" t="s">
        <v>13</v>
      </c>
      <c r="B19" s="54"/>
      <c r="C19" s="54"/>
      <c r="D19" s="54"/>
      <c r="E19" s="54"/>
      <c r="F19" s="40">
        <v>180</v>
      </c>
    </row>
    <row r="20" spans="1:6" ht="14.25" customHeight="1">
      <c r="A20" s="36" t="s">
        <v>14</v>
      </c>
      <c r="B20" s="54"/>
      <c r="C20" s="54"/>
      <c r="D20" s="54"/>
      <c r="E20" s="54"/>
      <c r="F20" s="38">
        <v>0.1075</v>
      </c>
    </row>
    <row r="21" spans="1:6">
      <c r="A21" s="36" t="s">
        <v>15</v>
      </c>
      <c r="B21" s="54"/>
      <c r="C21" s="54"/>
      <c r="D21" s="54"/>
      <c r="E21" s="54"/>
      <c r="F21" s="41">
        <f>PMT(F20/12,F19,-100000)</f>
        <v>1120.947983527265</v>
      </c>
    </row>
    <row r="22" spans="1:6">
      <c r="A22" s="36" t="s">
        <v>16</v>
      </c>
      <c r="B22" s="54"/>
      <c r="C22" s="54"/>
      <c r="D22" s="54"/>
      <c r="E22" s="54"/>
      <c r="F22" s="42">
        <f>F18/F21</f>
        <v>160.21445848142548</v>
      </c>
    </row>
  </sheetData>
  <sheetProtection selectLockedCells="1" selectUnlockedCells="1"/>
  <mergeCells count="10">
    <mergeCell ref="B1:C1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</mergeCells>
  <pageMargins left="0.78749999999999998" right="0.78749999999999998" top="1.05277777777778" bottom="1.05277777777778" header="0.78749999999999998" footer="0.78749999999999998"/>
  <pageSetup firstPageNumber="0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N6"/>
  <sheetViews>
    <sheetView workbookViewId="0">
      <selection activeCell="H12" sqref="H12"/>
    </sheetView>
  </sheetViews>
  <sheetFormatPr defaultColWidth="22.140625" defaultRowHeight="13.5"/>
  <cols>
    <col min="1" max="1" width="5.42578125" style="43" customWidth="1"/>
    <col min="2" max="2" width="20" style="43" bestFit="1" customWidth="1"/>
    <col min="3" max="3" width="15.85546875" style="43" bestFit="1" customWidth="1"/>
    <col min="4" max="4" width="11.140625" style="43" bestFit="1" customWidth="1"/>
    <col min="5" max="5" width="11.42578125" style="43" bestFit="1" customWidth="1"/>
    <col min="6" max="6" width="10.140625" style="43" bestFit="1" customWidth="1"/>
    <col min="7" max="7" width="10.140625" style="43" customWidth="1"/>
    <col min="8" max="8" width="6.5703125" style="43" customWidth="1"/>
    <col min="9" max="9" width="6.42578125" style="43" customWidth="1"/>
    <col min="10" max="10" width="8.7109375" style="43" bestFit="1" customWidth="1"/>
    <col min="11" max="11" width="13.140625" style="43" customWidth="1"/>
    <col min="12" max="248" width="22.140625" style="43"/>
    <col min="249" max="16384" width="22.140625" style="44"/>
  </cols>
  <sheetData>
    <row r="1" spans="1:11" ht="27">
      <c r="A1" s="45" t="s">
        <v>17</v>
      </c>
      <c r="B1" s="45" t="s">
        <v>18</v>
      </c>
      <c r="C1" s="45" t="s">
        <v>19</v>
      </c>
      <c r="D1" s="45" t="s">
        <v>20</v>
      </c>
      <c r="E1" s="45" t="s">
        <v>21</v>
      </c>
      <c r="F1" s="45" t="s">
        <v>22</v>
      </c>
      <c r="G1" s="45" t="s">
        <v>23</v>
      </c>
      <c r="H1" s="45" t="s">
        <v>24</v>
      </c>
      <c r="I1" s="45" t="s">
        <v>25</v>
      </c>
      <c r="J1" s="45" t="s">
        <v>26</v>
      </c>
      <c r="K1" s="45" t="s">
        <v>27</v>
      </c>
    </row>
    <row r="2" spans="1:11">
      <c r="A2" s="46">
        <v>1</v>
      </c>
      <c r="B2" s="48">
        <v>159003303000022</v>
      </c>
      <c r="C2" s="66" t="s">
        <v>57</v>
      </c>
      <c r="D2" s="66" t="s">
        <v>60</v>
      </c>
      <c r="E2" s="48" t="s">
        <v>61</v>
      </c>
      <c r="F2" s="48">
        <v>3500000</v>
      </c>
      <c r="G2" s="52"/>
      <c r="H2" s="52"/>
      <c r="I2" s="52"/>
      <c r="J2" s="48">
        <v>30000</v>
      </c>
      <c r="K2" s="49" t="s">
        <v>62</v>
      </c>
    </row>
    <row r="3" spans="1:11">
      <c r="A3" s="46">
        <v>2</v>
      </c>
      <c r="B3" s="48">
        <v>159033000000028</v>
      </c>
      <c r="C3" s="66" t="s">
        <v>57</v>
      </c>
      <c r="D3" s="66" t="s">
        <v>60</v>
      </c>
      <c r="E3" s="48" t="s">
        <v>63</v>
      </c>
      <c r="F3" s="48">
        <v>1500000</v>
      </c>
      <c r="G3" s="52"/>
      <c r="H3" s="52"/>
      <c r="I3" s="52"/>
      <c r="J3" s="52"/>
      <c r="K3" s="49" t="s">
        <v>62</v>
      </c>
    </row>
    <row r="4" spans="1:11">
      <c r="A4" s="46">
        <v>3</v>
      </c>
      <c r="B4" s="48">
        <v>158902000010386</v>
      </c>
      <c r="C4" s="66" t="s">
        <v>65</v>
      </c>
      <c r="D4" s="66" t="s">
        <v>60</v>
      </c>
      <c r="E4" s="48" t="s">
        <v>63</v>
      </c>
      <c r="F4" s="48">
        <v>5000000</v>
      </c>
      <c r="G4" s="52"/>
      <c r="H4" s="52"/>
      <c r="I4" s="52"/>
      <c r="J4" s="52"/>
      <c r="K4" s="49" t="s">
        <v>62</v>
      </c>
    </row>
    <row r="5" spans="1:11">
      <c r="A5" s="46">
        <v>4</v>
      </c>
      <c r="B5" s="48">
        <v>158903452000017</v>
      </c>
      <c r="C5" s="66" t="s">
        <v>65</v>
      </c>
      <c r="D5" s="66" t="s">
        <v>60</v>
      </c>
      <c r="E5" s="48" t="s">
        <v>56</v>
      </c>
      <c r="F5" s="48">
        <v>1300000</v>
      </c>
      <c r="G5" s="52"/>
      <c r="H5" s="52"/>
      <c r="I5" s="52"/>
      <c r="J5" s="48">
        <v>22000</v>
      </c>
      <c r="K5" s="49" t="s">
        <v>28</v>
      </c>
    </row>
    <row r="6" spans="1:11">
      <c r="A6" s="50"/>
      <c r="B6" s="46"/>
      <c r="C6" s="46"/>
      <c r="D6" s="46"/>
      <c r="E6" s="47"/>
      <c r="F6" s="46"/>
      <c r="G6" s="46"/>
      <c r="H6" s="46"/>
      <c r="I6" s="46"/>
      <c r="J6" s="46"/>
      <c r="K6" s="51">
        <f>SUMIF(K2:K5,"Y",J2:J5)</f>
        <v>22000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useFirstPageNumber="1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sqref="A1:B1"/>
    </sheetView>
  </sheetViews>
  <sheetFormatPr defaultColWidth="9"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65" t="s">
        <v>29</v>
      </c>
      <c r="B1" s="65"/>
      <c r="C1" s="2"/>
    </row>
    <row r="2" spans="1:6" ht="14.25" customHeight="1">
      <c r="A2" s="65" t="s">
        <v>30</v>
      </c>
      <c r="B2" s="65"/>
      <c r="C2" s="2"/>
    </row>
    <row r="5" spans="1:6" ht="27">
      <c r="A5" s="3" t="s">
        <v>17</v>
      </c>
      <c r="B5" s="4" t="s">
        <v>31</v>
      </c>
      <c r="C5" s="4" t="s">
        <v>32</v>
      </c>
      <c r="D5" s="5" t="s">
        <v>33</v>
      </c>
      <c r="E5" s="1" t="s">
        <v>34</v>
      </c>
      <c r="F5" s="1" t="s">
        <v>35</v>
      </c>
    </row>
    <row r="6" spans="1:6" ht="40.5">
      <c r="A6" s="6">
        <v>1</v>
      </c>
      <c r="B6" s="7" t="s">
        <v>36</v>
      </c>
      <c r="C6" s="8" t="s">
        <v>37</v>
      </c>
      <c r="D6" s="9"/>
      <c r="E6" s="10">
        <v>0.2</v>
      </c>
      <c r="F6" s="10">
        <f t="shared" ref="F6:F12" si="0">E6/10*D6</f>
        <v>0</v>
      </c>
    </row>
    <row r="7" spans="1:6" ht="54">
      <c r="A7" s="6">
        <v>2</v>
      </c>
      <c r="B7" s="7" t="s">
        <v>38</v>
      </c>
      <c r="C7" s="8" t="s">
        <v>39</v>
      </c>
      <c r="D7" s="11"/>
      <c r="E7" s="10">
        <v>0.15</v>
      </c>
      <c r="F7" s="10">
        <f t="shared" si="0"/>
        <v>0</v>
      </c>
    </row>
    <row r="8" spans="1:6" ht="40.5">
      <c r="A8" s="6">
        <v>3</v>
      </c>
      <c r="B8" s="7" t="s">
        <v>40</v>
      </c>
      <c r="C8" s="8" t="s">
        <v>41</v>
      </c>
      <c r="D8" s="11"/>
      <c r="E8" s="10">
        <v>0.1</v>
      </c>
      <c r="F8" s="10">
        <f t="shared" si="0"/>
        <v>0</v>
      </c>
    </row>
    <row r="9" spans="1:6" ht="54">
      <c r="A9" s="6">
        <v>4</v>
      </c>
      <c r="B9" s="7" t="s">
        <v>42</v>
      </c>
      <c r="C9" s="12" t="s">
        <v>43</v>
      </c>
      <c r="D9" s="11"/>
      <c r="E9" s="10">
        <v>0.1</v>
      </c>
      <c r="F9" s="10">
        <f t="shared" si="0"/>
        <v>0</v>
      </c>
    </row>
    <row r="10" spans="1:6" ht="81">
      <c r="A10" s="6">
        <v>5</v>
      </c>
      <c r="B10" s="7" t="s">
        <v>44</v>
      </c>
      <c r="C10" s="8" t="s">
        <v>45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46</v>
      </c>
      <c r="C11" s="14" t="s">
        <v>47</v>
      </c>
      <c r="D11" s="11"/>
      <c r="E11" s="10">
        <v>0.1</v>
      </c>
      <c r="F11" s="10">
        <f t="shared" si="0"/>
        <v>0</v>
      </c>
    </row>
    <row r="12" spans="1:6" ht="27.75">
      <c r="A12" s="6">
        <v>7</v>
      </c>
      <c r="B12" s="6" t="s">
        <v>48</v>
      </c>
      <c r="C12" s="15" t="s">
        <v>49</v>
      </c>
      <c r="D12" s="11"/>
      <c r="E12" s="10">
        <v>0.25</v>
      </c>
      <c r="F12" s="10">
        <f t="shared" si="0"/>
        <v>0</v>
      </c>
    </row>
    <row r="13" spans="1:6" ht="13.5">
      <c r="A13" s="16"/>
      <c r="B13" s="17" t="s">
        <v>50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useFirstPageNumber="1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2018-07-05T06:12:00Z</cp:lastPrinted>
  <dcterms:created xsi:type="dcterms:W3CDTF">2015-09-25T09:25:00Z</dcterms:created>
  <dcterms:modified xsi:type="dcterms:W3CDTF">2020-01-10T11:58:57Z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