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19440" windowHeight="7755" activeTab="3"/>
  </bookViews>
  <sheets>
    <sheet name="Eligibility" sheetId="1" r:id="rId1"/>
    <sheet name="RTR" sheetId="2" r:id="rId2"/>
    <sheet name="Sheet1" sheetId="5" state="hidden" r:id="rId3"/>
    <sheet name="Banking" sheetId="6" r:id="rId4"/>
  </sheets>
  <definedNames>
    <definedName name="Excel_BuiltIn__FilterDatabase_4">"$#REF!.$#REF!$#REF!:$#REF!$#REF!"</definedName>
    <definedName name="Excel_BuiltIn__FilterDatabase_5">"$#REF!.$#REF!$#REF!:$#REF!$#REF!"</definedName>
    <definedName name="Excel_BuiltIn_Print_Area_1">"$#REF!.$A$13:$F$72"</definedName>
    <definedName name="Excel_BuiltIn_Print_Area_2">"$#REF!.$#REF!$#REF!:$#REF!$#REF!"</definedName>
    <definedName name="Excel_BuiltIn_Print_Area_2_1">"$#REF!.$#REF!$#REF!:$#REF!$#REF!"</definedName>
    <definedName name="Excel_BuiltIn_Print_Area_4">"$#REF!.$A$1:$G$110"</definedName>
    <definedName name="Excel_BuiltIn_Print_Area_5_1">"$#REF!.$A$1:$G$115"</definedName>
    <definedName name="Excel_BuiltIn_Print_Area_6">"$#REF!.$A$1:$G$115"</definedName>
    <definedName name="SHARED_FORMULA_5_5_5_5_0">#REF!/10*#REF!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27" i="6"/>
  <c r="L27"/>
  <c r="K27"/>
  <c r="J27"/>
  <c r="I27"/>
  <c r="H27"/>
  <c r="G27"/>
  <c r="F27"/>
  <c r="E27"/>
  <c r="D27"/>
  <c r="C27"/>
  <c r="B27"/>
  <c r="M18"/>
  <c r="L18"/>
  <c r="K18"/>
  <c r="J18"/>
  <c r="I18"/>
  <c r="H18"/>
  <c r="G18"/>
  <c r="F18"/>
  <c r="E18"/>
  <c r="D18"/>
  <c r="C18"/>
  <c r="B18"/>
  <c r="M9"/>
  <c r="L9"/>
  <c r="K9"/>
  <c r="J9"/>
  <c r="I9"/>
  <c r="H9"/>
  <c r="G9"/>
  <c r="F9"/>
  <c r="E9"/>
  <c r="D9"/>
  <c r="C9"/>
  <c r="B9"/>
  <c r="N27" l="1"/>
  <c r="N18"/>
  <c r="N9"/>
  <c r="G14" i="1"/>
  <c r="G15" s="1"/>
  <c r="G18" s="1"/>
  <c r="G21"/>
  <c r="G16"/>
  <c r="C8"/>
  <c r="D6"/>
  <c r="F6" s="1"/>
  <c r="B8"/>
  <c r="G22" l="1"/>
  <c r="D13"/>
  <c r="F13" s="1"/>
  <c r="D12"/>
  <c r="F12" s="1"/>
  <c r="K4" i="2"/>
  <c r="D5" i="1"/>
  <c r="F5" s="1"/>
  <c r="D7"/>
  <c r="F7" s="1"/>
  <c r="D9"/>
  <c r="D3"/>
  <c r="D4"/>
  <c r="D8"/>
  <c r="D10"/>
  <c r="F9" l="1"/>
  <c r="F3" l="1"/>
  <c r="F4"/>
  <c r="F8"/>
  <c r="F10"/>
  <c r="E13" i="5"/>
  <c r="F12"/>
  <c r="F11"/>
  <c r="F10"/>
  <c r="F9"/>
  <c r="F8"/>
  <c r="F7"/>
  <c r="F6"/>
  <c r="F13"/>
  <c r="F16" i="1"/>
  <c r="F21"/>
  <c r="F14" l="1"/>
  <c r="F15" s="1"/>
  <c r="F18" s="1"/>
  <c r="F22" s="1"/>
</calcChain>
</file>

<file path=xl/sharedStrings.xml><?xml version="1.0" encoding="utf-8"?>
<sst xmlns="http://schemas.openxmlformats.org/spreadsheetml/2006/main" count="138" uniqueCount="90">
  <si>
    <t>ASSESSMENT YEAR</t>
  </si>
  <si>
    <t xml:space="preserve">Application No.    </t>
  </si>
  <si>
    <t xml:space="preserve">TOP UP </t>
  </si>
  <si>
    <t>2018-19</t>
  </si>
  <si>
    <t xml:space="preserve">Average    </t>
  </si>
  <si>
    <t>Eligibility</t>
  </si>
  <si>
    <t xml:space="preserve">Eligible Income    </t>
  </si>
  <si>
    <t xml:space="preserve">Less: Taxes Paid         </t>
  </si>
  <si>
    <t xml:space="preserve">Total  </t>
  </si>
  <si>
    <t xml:space="preserve">Appraised Monthly Income                </t>
  </si>
  <si>
    <t xml:space="preserve">Appraised Obligations     </t>
  </si>
  <si>
    <t xml:space="preserve">Max EMI                                                            </t>
  </si>
  <si>
    <t xml:space="preserve">Tenor (Months)  </t>
  </si>
  <si>
    <t xml:space="preserve">Rate Of Interest  </t>
  </si>
  <si>
    <t xml:space="preserve">EMI Factor                                                            </t>
  </si>
  <si>
    <t xml:space="preserve">Eligibility(Rs. In lacs)                   </t>
  </si>
  <si>
    <t>Sr. No.</t>
  </si>
  <si>
    <t>LAN</t>
  </si>
  <si>
    <t>Customer Name</t>
  </si>
  <si>
    <t>Bank Name</t>
  </si>
  <si>
    <t>Type</t>
  </si>
  <si>
    <t>Loan Amt</t>
  </si>
  <si>
    <t>Tenure</t>
  </si>
  <si>
    <t>Inst. Paid</t>
  </si>
  <si>
    <t>Inst. Bal</t>
  </si>
  <si>
    <t>EMI Amt</t>
  </si>
  <si>
    <t>EMI Considered</t>
  </si>
  <si>
    <t>y</t>
  </si>
  <si>
    <t>Name of Applicant</t>
  </si>
  <si>
    <t>Application no:</t>
  </si>
  <si>
    <t>Particulars</t>
  </si>
  <si>
    <t>Parameters</t>
  </si>
  <si>
    <t>Score</t>
  </si>
  <si>
    <t>Total
Weightages</t>
  </si>
  <si>
    <t>Final score</t>
  </si>
  <si>
    <t>No. of years in business</t>
  </si>
  <si>
    <t>&gt; = 5  - 10                                                      &gt; = 3 to 5 - 7                               &lt; 3 - 5</t>
  </si>
  <si>
    <t xml:space="preserve">Minimum income </t>
  </si>
  <si>
    <r>
      <rPr>
        <sz val="11"/>
        <rFont val="Zurich BT"/>
        <charset val="134"/>
      </rPr>
      <t>Net profit of &gt; =</t>
    </r>
    <r>
      <rPr>
        <sz val="11"/>
        <rFont val="Rupee Foradian"/>
        <charset val="134"/>
      </rPr>
      <t>`</t>
    </r>
    <r>
      <rPr>
        <sz val="11"/>
        <rFont val="Zurich BT"/>
        <charset val="134"/>
      </rPr>
      <t xml:space="preserve"> 2.6 lacs p. a - 10                                Net profit of &lt; </t>
    </r>
    <r>
      <rPr>
        <sz val="11"/>
        <rFont val="Rupee Foradian"/>
        <charset val="134"/>
      </rPr>
      <t>`</t>
    </r>
    <r>
      <rPr>
        <sz val="11"/>
        <rFont val="Zurich BT"/>
        <charset val="134"/>
      </rPr>
      <t xml:space="preserve"> 2.6 lacs p. a - 5 </t>
    </r>
  </si>
  <si>
    <t>Financial norms : Debt-Equity Ratio</t>
  </si>
  <si>
    <t>DE Ratio &lt; 2:1 - 10                 DE Ratio = 2:1 - 7                      DE Ratio &gt; 2:1 - 5</t>
  </si>
  <si>
    <t>Financial norms : DSCR</t>
  </si>
  <si>
    <t>DSCR &gt; 1.5 - 10                 DSCR between 1.25 to 1.5 - 7                                                  DSCR &lt; 1.25 - 5</t>
  </si>
  <si>
    <t>Financial norms : Debtors to sales ratio</t>
  </si>
  <si>
    <t>Debtors to Sales Ratio &lt; 3 months - 10                             Debtors to Sales Ratio = 3 months - 7                               Debtors to Sales Ratio &gt; 3 months - 5</t>
  </si>
  <si>
    <t>Bank verification</t>
  </si>
  <si>
    <t xml:space="preserve">No. of outward cheque returns in last 6 months &lt; = 6 - 10                                         No. of outward cheque returns in last 6 months between 6 to 10  - 7               No. of outward cheque returns in last 6 months &gt; 10 - 5 </t>
  </si>
  <si>
    <t>Property usage</t>
  </si>
  <si>
    <t>Self occupied - 10                   Rented - 7</t>
  </si>
  <si>
    <t>Total Score</t>
  </si>
  <si>
    <t>2019-20</t>
  </si>
  <si>
    <t>Net Profit</t>
  </si>
  <si>
    <t>Depreciation</t>
  </si>
  <si>
    <t>Income From Other Sources</t>
  </si>
  <si>
    <t>Lap</t>
  </si>
  <si>
    <t>Payment Made u/s 40A(2)b</t>
  </si>
  <si>
    <t>Interest On Loan (Unsecured)</t>
  </si>
  <si>
    <t>n</t>
  </si>
  <si>
    <t xml:space="preserve">Max FOIR           </t>
  </si>
  <si>
    <t xml:space="preserve">R S Industries </t>
  </si>
  <si>
    <t>R S Industries (Prop. Ram Paul)</t>
  </si>
  <si>
    <t>Bank Interest</t>
  </si>
  <si>
    <t>Interest On Car Loan</t>
  </si>
  <si>
    <t>Prema Garg</t>
  </si>
  <si>
    <t>R S Industries</t>
  </si>
  <si>
    <t>Axis Bank</t>
  </si>
  <si>
    <t>Limit</t>
  </si>
  <si>
    <t xml:space="preserve">HDB </t>
  </si>
  <si>
    <t xml:space="preserve">Date's </t>
  </si>
  <si>
    <t>Feb</t>
  </si>
  <si>
    <t>March</t>
  </si>
  <si>
    <t>April</t>
  </si>
  <si>
    <t>May</t>
  </si>
  <si>
    <t>June</t>
  </si>
  <si>
    <t>July</t>
  </si>
  <si>
    <t>Aug</t>
  </si>
  <si>
    <t>Sept</t>
  </si>
  <si>
    <t>Oct</t>
  </si>
  <si>
    <t>Dec</t>
  </si>
  <si>
    <t>Jan</t>
  </si>
  <si>
    <t>7th</t>
  </si>
  <si>
    <t>14th</t>
  </si>
  <si>
    <t>21st</t>
  </si>
  <si>
    <t>28th</t>
  </si>
  <si>
    <t>Total</t>
  </si>
  <si>
    <t>Nov</t>
  </si>
  <si>
    <t>Axis Bank A/c no. 919020000305078</t>
  </si>
  <si>
    <t>16544.2.</t>
  </si>
  <si>
    <t>PNB A/c No. 0766002100035798</t>
  </si>
  <si>
    <t>Union Bank A/c No. 501301010060544</t>
  </si>
</sst>
</file>

<file path=xl/styles.xml><?xml version="1.0" encoding="utf-8"?>
<styleSheet xmlns="http://schemas.openxmlformats.org/spreadsheetml/2006/main">
  <numFmts count="4">
    <numFmt numFmtId="164" formatCode="0\ ;&quot; (&quot;0\);&quot; -&quot;#\ ;@\ "/>
    <numFmt numFmtId="165" formatCode="#,##0.00\ ;&quot; (&quot;#,##0.00\);&quot; -&quot;#\ ;@\ "/>
    <numFmt numFmtId="166" formatCode="0\ ;\(0\)"/>
    <numFmt numFmtId="167" formatCode="#,###"/>
  </numFmts>
  <fonts count="17">
    <font>
      <sz val="10"/>
      <name val="Arial"/>
      <charset val="134"/>
    </font>
    <font>
      <b/>
      <sz val="11"/>
      <color indexed="9"/>
      <name val="Zurich BT"/>
      <charset val="134"/>
    </font>
    <font>
      <b/>
      <sz val="10"/>
      <color indexed="9"/>
      <name val="Arial"/>
      <family val="2"/>
    </font>
    <font>
      <sz val="11"/>
      <name val="Zurich BT"/>
      <charset val="134"/>
    </font>
    <font>
      <sz val="11"/>
      <name val="Arial"/>
      <family val="2"/>
    </font>
    <font>
      <sz val="10.5"/>
      <name val="Zurich BT"/>
      <charset val="134"/>
    </font>
    <font>
      <sz val="10.5"/>
      <name val="Arial"/>
      <family val="2"/>
    </font>
    <font>
      <sz val="10"/>
      <name val="Arial1"/>
      <charset val="134"/>
    </font>
    <font>
      <sz val="11"/>
      <color theme="1"/>
      <name val="Calibri"/>
      <family val="2"/>
      <scheme val="minor"/>
    </font>
    <font>
      <sz val="11"/>
      <name val="Rupee Foradian"/>
      <charset val="134"/>
    </font>
    <font>
      <sz val="10"/>
      <name val="Arial"/>
      <family val="2"/>
    </font>
    <font>
      <b/>
      <sz val="10.5"/>
      <name val="Cambria"/>
      <family val="1"/>
      <scheme val="major"/>
    </font>
    <font>
      <sz val="10.5"/>
      <name val="Cambria"/>
      <family val="1"/>
      <scheme val="major"/>
    </font>
    <font>
      <b/>
      <sz val="10.5"/>
      <color indexed="8"/>
      <name val="Cambria"/>
      <family val="1"/>
      <scheme val="major"/>
    </font>
    <font>
      <sz val="10.5"/>
      <color indexed="8"/>
      <name val="Cambria"/>
      <family val="1"/>
      <scheme val="major"/>
    </font>
    <font>
      <b/>
      <sz val="11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16"/>
        <bgColor indexed="37"/>
      </patternFill>
    </fill>
    <fill>
      <patternFill patternType="solid">
        <fgColor indexed="12"/>
        <bgColor indexed="39"/>
      </patternFill>
    </fill>
    <fill>
      <patternFill patternType="solid">
        <fgColor theme="0"/>
        <bgColor indexed="64"/>
      </patternFill>
    </fill>
    <fill>
      <patternFill patternType="solid">
        <fgColor indexed="47"/>
        <bgColor indexed="31"/>
      </patternFill>
    </fill>
    <fill>
      <patternFill patternType="solid">
        <fgColor indexed="9"/>
        <bgColor indexed="26"/>
      </patternFill>
    </fill>
    <fill>
      <patternFill patternType="solid">
        <fgColor theme="0" tint="-0.249977111117893"/>
        <bgColor indexed="31"/>
      </patternFill>
    </fill>
    <fill>
      <patternFill patternType="solid">
        <fgColor indexed="31"/>
        <bgColor indexed="22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165" fontId="10" fillId="0" borderId="0" applyFill="0" applyAlignment="0" applyProtection="0"/>
    <xf numFmtId="9" fontId="10" fillId="0" borderId="0" applyFill="0" applyBorder="0" applyAlignment="0" applyProtection="0"/>
    <xf numFmtId="0" fontId="10" fillId="0" borderId="0"/>
    <xf numFmtId="0" fontId="8" fillId="0" borderId="0"/>
    <xf numFmtId="165" fontId="7" fillId="0" borderId="0" applyBorder="0" applyProtection="0"/>
  </cellStyleXfs>
  <cellXfs count="76">
    <xf numFmtId="0" fontId="0" fillId="0" borderId="0" xfId="0"/>
    <xf numFmtId="0" fontId="1" fillId="2" borderId="1" xfId="0" applyFont="1" applyFill="1" applyBorder="1" applyAlignment="1" applyProtection="1">
      <alignment horizontal="center" vertical="top" wrapText="1"/>
      <protection hidden="1"/>
    </xf>
    <xf numFmtId="0" fontId="0" fillId="0" borderId="0" xfId="0" applyProtection="1">
      <protection locked="0"/>
    </xf>
    <xf numFmtId="0" fontId="2" fillId="2" borderId="1" xfId="0" applyFont="1" applyFill="1" applyBorder="1" applyAlignment="1" applyProtection="1">
      <alignment vertical="top" wrapText="1"/>
      <protection hidden="1"/>
    </xf>
    <xf numFmtId="0" fontId="1" fillId="2" borderId="1" xfId="0" applyFont="1" applyFill="1" applyBorder="1" applyAlignment="1" applyProtection="1">
      <alignment vertical="top" wrapText="1"/>
      <protection hidden="1"/>
    </xf>
    <xf numFmtId="0" fontId="1" fillId="2" borderId="1" xfId="0" applyFont="1" applyFill="1" applyBorder="1" applyAlignment="1" applyProtection="1">
      <alignment horizontal="center" vertical="top" wrapText="1"/>
      <protection locked="0" hidden="1"/>
    </xf>
    <xf numFmtId="0" fontId="3" fillId="0" borderId="1" xfId="0" applyFont="1" applyBorder="1" applyAlignment="1" applyProtection="1">
      <alignment vertical="top" wrapText="1"/>
      <protection hidden="1"/>
    </xf>
    <xf numFmtId="0" fontId="3" fillId="0" borderId="1" xfId="0" applyFont="1" applyBorder="1" applyAlignment="1">
      <alignment horizontal="justify" vertical="top"/>
    </xf>
    <xf numFmtId="0" fontId="3" fillId="0" borderId="1" xfId="0" applyFont="1" applyBorder="1" applyAlignment="1">
      <alignment horizontal="left" vertical="top" wrapText="1"/>
    </xf>
    <xf numFmtId="0" fontId="3" fillId="0" borderId="1" xfId="0" applyNumberFormat="1" applyFont="1" applyBorder="1" applyAlignment="1" applyProtection="1">
      <alignment horizontal="left" vertical="top" wrapText="1"/>
      <protection locked="0"/>
    </xf>
    <xf numFmtId="10" fontId="3" fillId="0" borderId="1" xfId="0" applyNumberFormat="1" applyFont="1" applyBorder="1" applyAlignment="1">
      <alignment horizontal="left" vertical="top" wrapText="1"/>
    </xf>
    <xf numFmtId="0" fontId="3" fillId="0" borderId="1" xfId="0" applyNumberFormat="1" applyFont="1" applyBorder="1" applyAlignment="1" applyProtection="1">
      <alignment horizontal="left" vertical="top"/>
      <protection locked="0"/>
    </xf>
    <xf numFmtId="0" fontId="3" fillId="0" borderId="1" xfId="0" applyFont="1" applyBorder="1" applyAlignment="1">
      <alignment horizontal="justify" vertical="top" wrapText="1"/>
    </xf>
    <xf numFmtId="0" fontId="3" fillId="0" borderId="1" xfId="0" applyFont="1" applyFill="1" applyBorder="1" applyAlignment="1" applyProtection="1">
      <alignment vertical="top" wrapText="1"/>
      <protection hidden="1"/>
    </xf>
    <xf numFmtId="0" fontId="4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2" fillId="3" borderId="1" xfId="0" applyFont="1" applyFill="1" applyBorder="1" applyAlignment="1" applyProtection="1">
      <alignment vertical="top" wrapText="1"/>
      <protection hidden="1"/>
    </xf>
    <xf numFmtId="0" fontId="1" fillId="3" borderId="1" xfId="0" applyFont="1" applyFill="1" applyBorder="1" applyAlignment="1" applyProtection="1">
      <alignment vertical="top" wrapText="1"/>
      <protection hidden="1"/>
    </xf>
    <xf numFmtId="0" fontId="1" fillId="3" borderId="1" xfId="2" applyNumberFormat="1" applyFont="1" applyFill="1" applyBorder="1" applyAlignment="1" applyProtection="1">
      <alignment horizontal="left" vertical="top" wrapText="1"/>
      <protection locked="0" hidden="1"/>
    </xf>
    <xf numFmtId="10" fontId="1" fillId="3" borderId="1" xfId="2" applyNumberFormat="1" applyFont="1" applyFill="1" applyBorder="1" applyAlignment="1" applyProtection="1">
      <alignment horizontal="left" vertical="top" wrapText="1"/>
      <protection hidden="1"/>
    </xf>
    <xf numFmtId="0" fontId="5" fillId="0" borderId="0" xfId="0" applyFont="1"/>
    <xf numFmtId="0" fontId="5" fillId="6" borderId="0" xfId="3" applyFont="1" applyFill="1" applyBorder="1" applyAlignment="1">
      <alignment vertical="top" wrapText="1"/>
    </xf>
    <xf numFmtId="0" fontId="5" fillId="0" borderId="0" xfId="0" applyFont="1" applyBorder="1" applyAlignment="1">
      <alignment wrapText="1"/>
    </xf>
    <xf numFmtId="0" fontId="5" fillId="0" borderId="0" xfId="0" applyFont="1" applyAlignment="1">
      <alignment wrapText="1"/>
    </xf>
    <xf numFmtId="0" fontId="6" fillId="0" borderId="0" xfId="0" applyFont="1"/>
    <xf numFmtId="164" fontId="11" fillId="5" borderId="1" xfId="1" applyNumberFormat="1" applyFont="1" applyFill="1" applyBorder="1" applyAlignment="1" applyProtection="1">
      <alignment horizontal="center" vertical="center" wrapText="1"/>
    </xf>
    <xf numFmtId="164" fontId="11" fillId="7" borderId="1" xfId="1" applyNumberFormat="1" applyFont="1" applyFill="1" applyBorder="1" applyAlignment="1" applyProtection="1">
      <alignment horizontal="left" vertical="center" wrapText="1"/>
    </xf>
    <xf numFmtId="164" fontId="11" fillId="8" borderId="1" xfId="1" applyNumberFormat="1" applyFont="1" applyFill="1" applyBorder="1" applyAlignment="1" applyProtection="1">
      <alignment horizontal="center" vertical="center" wrapText="1"/>
    </xf>
    <xf numFmtId="9" fontId="11" fillId="8" borderId="1" xfId="1" applyNumberFormat="1" applyFont="1" applyFill="1" applyBorder="1" applyAlignment="1" applyProtection="1">
      <alignment horizontal="center" vertical="center" wrapText="1"/>
    </xf>
    <xf numFmtId="164" fontId="12" fillId="6" borderId="1" xfId="1" applyNumberFormat="1" applyFont="1" applyFill="1" applyBorder="1" applyAlignment="1" applyProtection="1">
      <alignment horizontal="left" vertical="center" wrapText="1"/>
    </xf>
    <xf numFmtId="166" fontId="12" fillId="6" borderId="1" xfId="1" applyNumberFormat="1" applyFont="1" applyFill="1" applyBorder="1" applyAlignment="1" applyProtection="1">
      <alignment horizontal="center" vertical="center"/>
    </xf>
    <xf numFmtId="166" fontId="12" fillId="0" borderId="1" xfId="1" applyNumberFormat="1" applyFont="1" applyFill="1" applyBorder="1" applyAlignment="1" applyProtection="1">
      <alignment horizontal="center" vertical="center"/>
    </xf>
    <xf numFmtId="164" fontId="12" fillId="6" borderId="1" xfId="1" applyNumberFormat="1" applyFont="1" applyFill="1" applyBorder="1" applyAlignment="1" applyProtection="1">
      <alignment horizontal="center" vertical="top"/>
    </xf>
    <xf numFmtId="9" fontId="12" fillId="6" borderId="1" xfId="1" applyNumberFormat="1" applyFont="1" applyFill="1" applyBorder="1" applyAlignment="1" applyProtection="1">
      <alignment horizontal="center" vertical="top"/>
    </xf>
    <xf numFmtId="165" fontId="11" fillId="8" borderId="1" xfId="1" applyFont="1" applyFill="1" applyBorder="1" applyAlignment="1" applyProtection="1">
      <alignment vertical="top" wrapText="1"/>
    </xf>
    <xf numFmtId="167" fontId="11" fillId="8" borderId="1" xfId="1" applyNumberFormat="1" applyFont="1" applyFill="1" applyBorder="1" applyAlignment="1" applyProtection="1">
      <alignment horizontal="center" vertical="top"/>
    </xf>
    <xf numFmtId="164" fontId="12" fillId="0" borderId="1" xfId="1" applyNumberFormat="1" applyFont="1" applyFill="1" applyBorder="1" applyAlignment="1" applyProtection="1">
      <alignment vertical="top" wrapText="1"/>
    </xf>
    <xf numFmtId="164" fontId="12" fillId="0" borderId="1" xfId="1" applyNumberFormat="1" applyFont="1" applyFill="1" applyBorder="1" applyAlignment="1" applyProtection="1">
      <alignment horizontal="left" vertical="top" wrapText="1"/>
    </xf>
    <xf numFmtId="10" fontId="12" fillId="0" borderId="1" xfId="1" applyNumberFormat="1" applyFont="1" applyFill="1" applyBorder="1" applyAlignment="1" applyProtection="1">
      <alignment horizontal="center" vertical="top"/>
    </xf>
    <xf numFmtId="164" fontId="12" fillId="8" borderId="1" xfId="1" applyNumberFormat="1" applyFont="1" applyFill="1" applyBorder="1" applyAlignment="1" applyProtection="1">
      <alignment horizontal="center" vertical="top"/>
    </xf>
    <xf numFmtId="164" fontId="12" fillId="0" borderId="1" xfId="1" applyNumberFormat="1" applyFont="1" applyFill="1" applyBorder="1" applyAlignment="1" applyProtection="1">
      <alignment horizontal="center" vertical="top"/>
    </xf>
    <xf numFmtId="2" fontId="12" fillId="8" borderId="1" xfId="5" applyNumberFormat="1" applyFont="1" applyFill="1" applyBorder="1" applyAlignment="1" applyProtection="1">
      <alignment horizontal="center" vertical="top"/>
    </xf>
    <xf numFmtId="165" fontId="12" fillId="8" borderId="1" xfId="5" applyNumberFormat="1" applyFont="1" applyFill="1" applyBorder="1" applyAlignment="1" applyProtection="1">
      <alignment horizontal="center" vertical="top"/>
    </xf>
    <xf numFmtId="0" fontId="12" fillId="0" borderId="0" xfId="0" applyFont="1" applyBorder="1" applyAlignment="1">
      <alignment horizontal="center"/>
    </xf>
    <xf numFmtId="0" fontId="12" fillId="0" borderId="0" xfId="0" applyFont="1"/>
    <xf numFmtId="0" fontId="13" fillId="5" borderId="6" xfId="0" applyFont="1" applyFill="1" applyBorder="1" applyAlignment="1">
      <alignment horizontal="center" vertical="center" wrapText="1"/>
    </xf>
    <xf numFmtId="0" fontId="14" fillId="0" borderId="5" xfId="0" applyFont="1" applyFill="1" applyBorder="1" applyAlignment="1">
      <alignment horizontal="center" vertical="center" wrapText="1"/>
    </xf>
    <xf numFmtId="1" fontId="14" fillId="0" borderId="5" xfId="0" applyNumberFormat="1" applyFont="1" applyBorder="1" applyAlignment="1">
      <alignment horizontal="center" vertical="center" wrapText="1"/>
    </xf>
    <xf numFmtId="1" fontId="14" fillId="4" borderId="5" xfId="0" applyNumberFormat="1" applyFont="1" applyFill="1" applyBorder="1" applyAlignment="1">
      <alignment horizontal="center" vertical="center" wrapText="1"/>
    </xf>
    <xf numFmtId="2" fontId="12" fillId="6" borderId="5" xfId="0" applyNumberFormat="1" applyFont="1" applyFill="1" applyBorder="1" applyAlignment="1">
      <alignment horizontal="center"/>
    </xf>
    <xf numFmtId="0" fontId="11" fillId="0" borderId="5" xfId="0" applyFont="1" applyBorder="1" applyAlignment="1">
      <alignment horizontal="center" vertical="center"/>
    </xf>
    <xf numFmtId="1" fontId="11" fillId="6" borderId="5" xfId="0" applyNumberFormat="1" applyFont="1" applyFill="1" applyBorder="1" applyAlignment="1">
      <alignment horizontal="center" vertical="center"/>
    </xf>
    <xf numFmtId="164" fontId="11" fillId="5" borderId="1" xfId="1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5" fillId="9" borderId="5" xfId="0" applyFont="1" applyFill="1" applyBorder="1" applyAlignment="1">
      <alignment horizontal="center" vertical="center" wrapText="1"/>
    </xf>
    <xf numFmtId="0" fontId="16" fillId="0" borderId="0" xfId="0" applyFont="1" applyAlignment="1">
      <alignment vertical="center"/>
    </xf>
    <xf numFmtId="0" fontId="16" fillId="0" borderId="0" xfId="0" applyFont="1" applyAlignment="1">
      <alignment horizontal="center" vertical="center"/>
    </xf>
    <xf numFmtId="0" fontId="15" fillId="9" borderId="5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164" fontId="11" fillId="5" borderId="1" xfId="1" applyNumberFormat="1" applyFont="1" applyFill="1" applyBorder="1" applyAlignment="1" applyProtection="1">
      <alignment horizontal="center" vertical="center" wrapText="1"/>
    </xf>
    <xf numFmtId="0" fontId="12" fillId="8" borderId="2" xfId="0" applyNumberFormat="1" applyFont="1" applyFill="1" applyBorder="1"/>
    <xf numFmtId="0" fontId="12" fillId="8" borderId="3" xfId="0" applyNumberFormat="1" applyFont="1" applyFill="1" applyBorder="1"/>
    <xf numFmtId="0" fontId="12" fillId="8" borderId="4" xfId="0" applyNumberFormat="1" applyFont="1" applyFill="1" applyBorder="1"/>
    <xf numFmtId="0" fontId="12" fillId="0" borderId="2" xfId="0" applyNumberFormat="1" applyFont="1" applyFill="1" applyBorder="1"/>
    <xf numFmtId="0" fontId="12" fillId="0" borderId="3" xfId="0" applyNumberFormat="1" applyFont="1" applyFill="1" applyBorder="1"/>
    <xf numFmtId="0" fontId="12" fillId="0" borderId="4" xfId="0" applyNumberFormat="1" applyFont="1" applyFill="1" applyBorder="1"/>
    <xf numFmtId="164" fontId="11" fillId="0" borderId="2" xfId="1" applyNumberFormat="1" applyFont="1" applyFill="1" applyBorder="1" applyAlignment="1" applyProtection="1">
      <alignment horizontal="center" vertical="center"/>
    </xf>
    <xf numFmtId="164" fontId="11" fillId="0" borderId="3" xfId="1" applyNumberFormat="1" applyFont="1" applyFill="1" applyBorder="1" applyAlignment="1" applyProtection="1">
      <alignment horizontal="center" vertical="center"/>
    </xf>
    <xf numFmtId="164" fontId="11" fillId="0" borderId="4" xfId="1" applyNumberFormat="1" applyFont="1" applyFill="1" applyBorder="1" applyAlignment="1" applyProtection="1">
      <alignment horizontal="center" vertical="center"/>
    </xf>
    <xf numFmtId="0" fontId="12" fillId="0" borderId="1" xfId="0" applyNumberFormat="1" applyFont="1" applyFill="1" applyBorder="1"/>
    <xf numFmtId="0" fontId="1" fillId="2" borderId="1" xfId="0" applyFont="1" applyFill="1" applyBorder="1" applyAlignment="1" applyProtection="1">
      <alignment horizontal="center" vertical="top" wrapText="1"/>
      <protection hidden="1"/>
    </xf>
    <xf numFmtId="0" fontId="16" fillId="9" borderId="7" xfId="0" applyFont="1" applyFill="1" applyBorder="1" applyAlignment="1">
      <alignment horizontal="center" vertical="center"/>
    </xf>
    <xf numFmtId="0" fontId="16" fillId="9" borderId="8" xfId="0" applyFont="1" applyFill="1" applyBorder="1" applyAlignment="1">
      <alignment horizontal="center" vertical="center"/>
    </xf>
    <xf numFmtId="0" fontId="16" fillId="9" borderId="9" xfId="0" applyFont="1" applyFill="1" applyBorder="1" applyAlignment="1">
      <alignment horizontal="center" vertical="center"/>
    </xf>
  </cellXfs>
  <cellStyles count="6">
    <cellStyle name="Comma" xfId="1" builtinId="3"/>
    <cellStyle name="Excel_BuiltIn_Comma 2" xfId="5"/>
    <cellStyle name="Normal" xfId="0" builtinId="0"/>
    <cellStyle name="Normal 2" xfId="4"/>
    <cellStyle name="Normal_senp__eligibility" xfId="3"/>
    <cellStyle name="Percent" xfId="2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CC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BFBFB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B2B2B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T22"/>
  <sheetViews>
    <sheetView topLeftCell="A3" zoomScale="107" zoomScaleNormal="107" workbookViewId="0">
      <selection activeCell="G18" sqref="G18"/>
    </sheetView>
  </sheetViews>
  <sheetFormatPr defaultColWidth="31.28515625" defaultRowHeight="13.5"/>
  <cols>
    <col min="1" max="1" width="47.85546875" style="21" customWidth="1"/>
    <col min="2" max="2" width="12.42578125" style="21" customWidth="1"/>
    <col min="3" max="3" width="12" style="21" customWidth="1"/>
    <col min="4" max="4" width="14.140625" style="21" customWidth="1"/>
    <col min="5" max="5" width="14.7109375" style="21" customWidth="1"/>
    <col min="6" max="6" width="19.5703125" style="21" customWidth="1"/>
    <col min="7" max="7" width="25.28515625" style="21" customWidth="1"/>
    <col min="8" max="8" width="14.7109375" style="21" customWidth="1"/>
    <col min="9" max="9" width="11.85546875" style="21" customWidth="1"/>
    <col min="10" max="10" width="14.5703125" style="21" customWidth="1"/>
    <col min="11" max="12" width="13.140625" style="21" customWidth="1"/>
    <col min="13" max="13" width="13.5703125" style="21" customWidth="1"/>
    <col min="14" max="14" width="14.140625" style="21" customWidth="1"/>
    <col min="15" max="15" width="11.85546875" style="21" customWidth="1"/>
    <col min="16" max="16" width="12" style="21" customWidth="1"/>
    <col min="17" max="17" width="11" style="21" customWidth="1"/>
    <col min="18" max="18" width="11.5703125" style="21" customWidth="1"/>
    <col min="19" max="19" width="12" style="21" customWidth="1"/>
    <col min="20" max="237" width="31.28515625" style="21"/>
    <col min="238" max="245" width="31.28515625" style="22"/>
    <col min="246" max="247" width="31.28515625" style="23"/>
    <col min="248" max="254" width="31.28515625" style="20"/>
    <col min="255" max="16384" width="31.28515625" style="24"/>
  </cols>
  <sheetData>
    <row r="1" spans="1:7" ht="27">
      <c r="A1" s="52" t="s">
        <v>59</v>
      </c>
      <c r="B1" s="61" t="s">
        <v>0</v>
      </c>
      <c r="C1" s="61"/>
      <c r="D1" s="25" t="s">
        <v>1</v>
      </c>
      <c r="E1" s="25"/>
      <c r="F1" s="25" t="s">
        <v>2</v>
      </c>
    </row>
    <row r="2" spans="1:7">
      <c r="A2" s="26" t="s">
        <v>60</v>
      </c>
      <c r="B2" s="27" t="s">
        <v>50</v>
      </c>
      <c r="C2" s="27" t="s">
        <v>3</v>
      </c>
      <c r="D2" s="27" t="s">
        <v>4</v>
      </c>
      <c r="E2" s="28" t="s">
        <v>5</v>
      </c>
      <c r="F2" s="27" t="s">
        <v>6</v>
      </c>
    </row>
    <row r="3" spans="1:7">
      <c r="A3" s="29" t="s">
        <v>51</v>
      </c>
      <c r="B3" s="30">
        <v>872897.85</v>
      </c>
      <c r="C3" s="31">
        <v>995190.51</v>
      </c>
      <c r="D3" s="32">
        <f>AVERAGE(B3:C3)</f>
        <v>934044.17999999993</v>
      </c>
      <c r="E3" s="33">
        <v>1</v>
      </c>
      <c r="F3" s="32">
        <f t="shared" ref="F3:F10" si="0">E3*D3</f>
        <v>934044.17999999993</v>
      </c>
    </row>
    <row r="4" spans="1:7">
      <c r="A4" s="29" t="s">
        <v>52</v>
      </c>
      <c r="B4" s="30">
        <v>182822</v>
      </c>
      <c r="C4" s="31">
        <v>205242</v>
      </c>
      <c r="D4" s="32">
        <f t="shared" ref="D4:D10" si="1">AVERAGE(B4:C4)</f>
        <v>194032</v>
      </c>
      <c r="E4" s="33">
        <v>1</v>
      </c>
      <c r="F4" s="32">
        <f t="shared" si="0"/>
        <v>194032</v>
      </c>
    </row>
    <row r="5" spans="1:7" ht="15" customHeight="1">
      <c r="A5" s="29" t="s">
        <v>56</v>
      </c>
      <c r="B5" s="30">
        <v>744008</v>
      </c>
      <c r="C5" s="31">
        <v>806900</v>
      </c>
      <c r="D5" s="32">
        <f t="shared" si="1"/>
        <v>775454</v>
      </c>
      <c r="E5" s="33">
        <v>0</v>
      </c>
      <c r="F5" s="32">
        <f t="shared" ref="F5" si="2">E5*D5</f>
        <v>0</v>
      </c>
    </row>
    <row r="6" spans="1:7" ht="15" customHeight="1">
      <c r="A6" s="29" t="s">
        <v>61</v>
      </c>
      <c r="B6" s="30">
        <v>397841</v>
      </c>
      <c r="C6" s="31">
        <v>509971</v>
      </c>
      <c r="D6" s="32">
        <f t="shared" ref="D6" si="3">AVERAGE(B6:C6)</f>
        <v>453906</v>
      </c>
      <c r="E6" s="33">
        <v>0</v>
      </c>
      <c r="F6" s="32">
        <f t="shared" ref="F6" si="4">E6*D6</f>
        <v>0</v>
      </c>
    </row>
    <row r="7" spans="1:7" ht="15" customHeight="1">
      <c r="A7" s="29" t="s">
        <v>62</v>
      </c>
      <c r="B7" s="30">
        <v>73172.23</v>
      </c>
      <c r="C7" s="31">
        <v>111131</v>
      </c>
      <c r="D7" s="32">
        <f>AVERAGE(B7:C7)</f>
        <v>92151.614999999991</v>
      </c>
      <c r="E7" s="33">
        <v>1</v>
      </c>
      <c r="F7" s="32">
        <f>E7*D7</f>
        <v>92151.614999999991</v>
      </c>
    </row>
    <row r="8" spans="1:7" ht="15" customHeight="1">
      <c r="A8" s="29" t="s">
        <v>55</v>
      </c>
      <c r="B8" s="30">
        <f>320415+317154+106439</f>
        <v>744008</v>
      </c>
      <c r="C8" s="31">
        <f>282304+474389+50207</f>
        <v>806900</v>
      </c>
      <c r="D8" s="32">
        <f t="shared" si="1"/>
        <v>775454</v>
      </c>
      <c r="E8" s="33">
        <v>1</v>
      </c>
      <c r="F8" s="32">
        <f t="shared" ref="F8" si="5">E8*D8</f>
        <v>775454</v>
      </c>
    </row>
    <row r="9" spans="1:7" ht="15" customHeight="1">
      <c r="A9" s="29" t="s">
        <v>53</v>
      </c>
      <c r="B9" s="30">
        <v>28840</v>
      </c>
      <c r="C9" s="31">
        <v>877</v>
      </c>
      <c r="D9" s="32">
        <f t="shared" ref="D9" si="6">AVERAGE(B9:C9)</f>
        <v>14858.5</v>
      </c>
      <c r="E9" s="33">
        <v>0.5</v>
      </c>
      <c r="F9" s="32">
        <f t="shared" ref="F9" si="7">E9*D9</f>
        <v>7429.25</v>
      </c>
    </row>
    <row r="10" spans="1:7">
      <c r="A10" s="29" t="s">
        <v>7</v>
      </c>
      <c r="B10" s="30">
        <v>-59037</v>
      </c>
      <c r="C10" s="30">
        <v>-80993</v>
      </c>
      <c r="D10" s="32">
        <f t="shared" si="1"/>
        <v>-70015</v>
      </c>
      <c r="E10" s="33">
        <v>1</v>
      </c>
      <c r="F10" s="32">
        <f t="shared" si="0"/>
        <v>-70015</v>
      </c>
    </row>
    <row r="11" spans="1:7">
      <c r="A11" s="26" t="s">
        <v>63</v>
      </c>
      <c r="B11" s="27" t="s">
        <v>50</v>
      </c>
      <c r="C11" s="27" t="s">
        <v>3</v>
      </c>
      <c r="D11" s="27" t="s">
        <v>4</v>
      </c>
      <c r="E11" s="28" t="s">
        <v>5</v>
      </c>
      <c r="F11" s="27" t="s">
        <v>6</v>
      </c>
    </row>
    <row r="12" spans="1:7" ht="15" customHeight="1">
      <c r="A12" s="29" t="s">
        <v>53</v>
      </c>
      <c r="B12" s="30">
        <v>4343</v>
      </c>
      <c r="C12" s="31">
        <v>0</v>
      </c>
      <c r="D12" s="32">
        <f t="shared" ref="D12:D13" si="8">AVERAGE(B12:C12)</f>
        <v>2171.5</v>
      </c>
      <c r="E12" s="33">
        <v>0.5</v>
      </c>
      <c r="F12" s="32">
        <f t="shared" ref="F12:F13" si="9">E12*D12</f>
        <v>1085.75</v>
      </c>
    </row>
    <row r="13" spans="1:7">
      <c r="A13" s="29" t="s">
        <v>7</v>
      </c>
      <c r="B13" s="30">
        <v>-9705</v>
      </c>
      <c r="C13" s="30">
        <v>-11557</v>
      </c>
      <c r="D13" s="32">
        <f t="shared" si="8"/>
        <v>-10631</v>
      </c>
      <c r="E13" s="33">
        <v>1</v>
      </c>
      <c r="F13" s="32">
        <f t="shared" si="9"/>
        <v>-10631</v>
      </c>
    </row>
    <row r="14" spans="1:7" ht="15.4" customHeight="1">
      <c r="A14" s="34" t="s">
        <v>8</v>
      </c>
      <c r="B14" s="62"/>
      <c r="C14" s="63"/>
      <c r="D14" s="63"/>
      <c r="E14" s="64"/>
      <c r="F14" s="35">
        <f>+SUM(F3:F13)</f>
        <v>1923550.7949999999</v>
      </c>
      <c r="G14" s="35">
        <f>((47929099*6.5/100)-397841)</f>
        <v>2717550.4350000001</v>
      </c>
    </row>
    <row r="15" spans="1:7" ht="16.350000000000001" customHeight="1">
      <c r="A15" s="36" t="s">
        <v>9</v>
      </c>
      <c r="B15" s="65"/>
      <c r="C15" s="66"/>
      <c r="D15" s="66"/>
      <c r="E15" s="67"/>
      <c r="F15" s="35">
        <f>F14/12</f>
        <v>160295.89958333332</v>
      </c>
      <c r="G15" s="35">
        <f>G14/12</f>
        <v>226462.53625</v>
      </c>
    </row>
    <row r="16" spans="1:7">
      <c r="A16" s="36" t="s">
        <v>10</v>
      </c>
      <c r="B16" s="65"/>
      <c r="C16" s="66"/>
      <c r="D16" s="66"/>
      <c r="E16" s="67"/>
      <c r="F16" s="32">
        <f>RTR!K4</f>
        <v>0</v>
      </c>
      <c r="G16" s="32">
        <f>RTR!L4</f>
        <v>0</v>
      </c>
    </row>
    <row r="17" spans="1:7" ht="16.350000000000001" customHeight="1">
      <c r="A17" s="37" t="s">
        <v>58</v>
      </c>
      <c r="B17" s="68"/>
      <c r="C17" s="69"/>
      <c r="D17" s="69"/>
      <c r="E17" s="70"/>
      <c r="F17" s="38">
        <v>1</v>
      </c>
      <c r="G17" s="38">
        <v>1</v>
      </c>
    </row>
    <row r="18" spans="1:7" ht="16.350000000000001" customHeight="1">
      <c r="A18" s="36" t="s">
        <v>11</v>
      </c>
      <c r="B18" s="71"/>
      <c r="C18" s="71"/>
      <c r="D18" s="71"/>
      <c r="E18" s="71"/>
      <c r="F18" s="39">
        <f>(F15*F17)-F16</f>
        <v>160295.89958333332</v>
      </c>
      <c r="G18" s="39">
        <f>(G15*G17)-G16</f>
        <v>226462.53625</v>
      </c>
    </row>
    <row r="19" spans="1:7" ht="16.350000000000001" customHeight="1">
      <c r="A19" s="36" t="s">
        <v>12</v>
      </c>
      <c r="B19" s="71"/>
      <c r="C19" s="71"/>
      <c r="D19" s="71"/>
      <c r="E19" s="71"/>
      <c r="F19" s="40">
        <v>180</v>
      </c>
      <c r="G19" s="40">
        <v>180</v>
      </c>
    </row>
    <row r="20" spans="1:7" ht="14.25" customHeight="1">
      <c r="A20" s="36" t="s">
        <v>13</v>
      </c>
      <c r="B20" s="71"/>
      <c r="C20" s="71"/>
      <c r="D20" s="71"/>
      <c r="E20" s="71"/>
      <c r="F20" s="38">
        <v>0.1</v>
      </c>
      <c r="G20" s="38">
        <v>9.7500000000000003E-2</v>
      </c>
    </row>
    <row r="21" spans="1:7">
      <c r="A21" s="36" t="s">
        <v>14</v>
      </c>
      <c r="B21" s="71"/>
      <c r="C21" s="71"/>
      <c r="D21" s="71"/>
      <c r="E21" s="71"/>
      <c r="F21" s="41">
        <f>PMT(F20/12,F19,-100000)</f>
        <v>1074.6051177081183</v>
      </c>
      <c r="G21" s="41">
        <f>PMT(G20/12,G19,-100000)</f>
        <v>1059.362663542757</v>
      </c>
    </row>
    <row r="22" spans="1:7">
      <c r="A22" s="36" t="s">
        <v>15</v>
      </c>
      <c r="B22" s="71"/>
      <c r="C22" s="71"/>
      <c r="D22" s="71"/>
      <c r="E22" s="71"/>
      <c r="F22" s="42">
        <f>F18/F21</f>
        <v>149.16725869052905</v>
      </c>
      <c r="G22" s="42">
        <f>G18/G21</f>
        <v>213.77243510985767</v>
      </c>
    </row>
  </sheetData>
  <sheetProtection selectLockedCells="1" selectUnlockedCells="1"/>
  <mergeCells count="10">
    <mergeCell ref="B18:E18"/>
    <mergeCell ref="B19:E19"/>
    <mergeCell ref="B20:E20"/>
    <mergeCell ref="B21:E21"/>
    <mergeCell ref="B22:E22"/>
    <mergeCell ref="B1:C1"/>
    <mergeCell ref="B14:E14"/>
    <mergeCell ref="B15:E15"/>
    <mergeCell ref="B16:E16"/>
    <mergeCell ref="B17:E17"/>
  </mergeCells>
  <pageMargins left="0.78749999999999998" right="0.78749999999999998" top="1.05277777777778" bottom="1.05277777777778" header="0.78749999999999998" footer="0.78749999999999998"/>
  <pageSetup firstPageNumber="0" orientation="landscape" useFirstPageNumber="1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indexed="24"/>
    <pageSetUpPr fitToPage="1"/>
  </sheetPr>
  <dimension ref="A1:IN4"/>
  <sheetViews>
    <sheetView zoomScale="89" zoomScaleNormal="89" workbookViewId="0">
      <selection activeCell="F20" sqref="F20"/>
    </sheetView>
  </sheetViews>
  <sheetFormatPr defaultColWidth="22.140625" defaultRowHeight="13.5"/>
  <cols>
    <col min="1" max="1" width="5.42578125" style="43" customWidth="1"/>
    <col min="2" max="2" width="18.42578125" style="43" bestFit="1" customWidth="1"/>
    <col min="3" max="3" width="15.42578125" style="43" bestFit="1" customWidth="1"/>
    <col min="4" max="4" width="11.140625" style="43" bestFit="1" customWidth="1"/>
    <col min="5" max="5" width="5.7109375" style="43" bestFit="1" customWidth="1"/>
    <col min="6" max="6" width="10.140625" style="43" bestFit="1" customWidth="1"/>
    <col min="7" max="7" width="7.5703125" style="43" bestFit="1" customWidth="1"/>
    <col min="8" max="9" width="5" style="43" bestFit="1" customWidth="1"/>
    <col min="10" max="10" width="8.7109375" style="43" bestFit="1" customWidth="1"/>
    <col min="11" max="11" width="13.140625" style="43" customWidth="1"/>
    <col min="12" max="248" width="22.140625" style="43"/>
    <col min="249" max="16384" width="22.140625" style="44"/>
  </cols>
  <sheetData>
    <row r="1" spans="1:11" ht="27">
      <c r="A1" s="45" t="s">
        <v>16</v>
      </c>
      <c r="B1" s="45" t="s">
        <v>17</v>
      </c>
      <c r="C1" s="45" t="s">
        <v>18</v>
      </c>
      <c r="D1" s="45" t="s">
        <v>19</v>
      </c>
      <c r="E1" s="45" t="s">
        <v>20</v>
      </c>
      <c r="F1" s="45" t="s">
        <v>21</v>
      </c>
      <c r="G1" s="45" t="s">
        <v>22</v>
      </c>
      <c r="H1" s="45" t="s">
        <v>23</v>
      </c>
      <c r="I1" s="45" t="s">
        <v>24</v>
      </c>
      <c r="J1" s="45" t="s">
        <v>25</v>
      </c>
      <c r="K1" s="45" t="s">
        <v>26</v>
      </c>
    </row>
    <row r="2" spans="1:11">
      <c r="A2" s="46">
        <v>1</v>
      </c>
      <c r="B2" s="47">
        <v>916030017736137</v>
      </c>
      <c r="C2" s="46" t="s">
        <v>64</v>
      </c>
      <c r="D2" s="46" t="s">
        <v>65</v>
      </c>
      <c r="E2" s="48" t="s">
        <v>66</v>
      </c>
      <c r="F2" s="48">
        <v>4800000</v>
      </c>
      <c r="G2" s="48"/>
      <c r="H2" s="48"/>
      <c r="I2" s="48"/>
      <c r="J2" s="48"/>
      <c r="K2" s="49" t="s">
        <v>27</v>
      </c>
    </row>
    <row r="3" spans="1:11" ht="13.5" customHeight="1">
      <c r="A3" s="46">
        <v>2</v>
      </c>
      <c r="B3" s="47"/>
      <c r="C3" s="46" t="s">
        <v>64</v>
      </c>
      <c r="D3" s="46" t="s">
        <v>67</v>
      </c>
      <c r="E3" s="48" t="s">
        <v>54</v>
      </c>
      <c r="F3" s="48">
        <v>16065821</v>
      </c>
      <c r="G3" s="48">
        <v>120</v>
      </c>
      <c r="H3" s="48"/>
      <c r="I3" s="48"/>
      <c r="J3" s="48">
        <v>216784</v>
      </c>
      <c r="K3" s="49" t="s">
        <v>57</v>
      </c>
    </row>
    <row r="4" spans="1:11">
      <c r="A4" s="50"/>
      <c r="B4" s="46"/>
      <c r="C4" s="46"/>
      <c r="D4" s="46"/>
      <c r="E4" s="47"/>
      <c r="F4" s="46"/>
      <c r="G4" s="46"/>
      <c r="H4" s="46"/>
      <c r="I4" s="46"/>
      <c r="J4" s="46"/>
      <c r="K4" s="51">
        <f>SUMIF(K2:K3,"Y",J2:J3)</f>
        <v>0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scale="59" firstPageNumber="0" orientation="landscape" useFirstPageNumber="1" horizontalDpi="300" verticalDpi="300"/>
  <headerFooter alignWithMargins="0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F13"/>
  <sheetViews>
    <sheetView workbookViewId="0">
      <selection sqref="A1:B1"/>
    </sheetView>
  </sheetViews>
  <sheetFormatPr defaultColWidth="9" defaultRowHeight="12.75"/>
  <cols>
    <col min="2" max="2" width="23.28515625" customWidth="1"/>
    <col min="3" max="3" width="28.5703125" customWidth="1"/>
    <col min="4" max="4" width="10.5703125" customWidth="1"/>
    <col min="5" max="5" width="19" customWidth="1"/>
    <col min="6" max="6" width="14.85546875" customWidth="1"/>
  </cols>
  <sheetData>
    <row r="1" spans="1:6" ht="17.25" customHeight="1">
      <c r="A1" s="72" t="s">
        <v>28</v>
      </c>
      <c r="B1" s="72"/>
      <c r="C1" s="2"/>
    </row>
    <row r="2" spans="1:6" ht="14.25" customHeight="1">
      <c r="A2" s="72" t="s">
        <v>29</v>
      </c>
      <c r="B2" s="72"/>
      <c r="C2" s="2"/>
    </row>
    <row r="5" spans="1:6" ht="27">
      <c r="A5" s="3" t="s">
        <v>16</v>
      </c>
      <c r="B5" s="4" t="s">
        <v>30</v>
      </c>
      <c r="C5" s="4" t="s">
        <v>31</v>
      </c>
      <c r="D5" s="5" t="s">
        <v>32</v>
      </c>
      <c r="E5" s="1" t="s">
        <v>33</v>
      </c>
      <c r="F5" s="1" t="s">
        <v>34</v>
      </c>
    </row>
    <row r="6" spans="1:6" ht="40.5">
      <c r="A6" s="6">
        <v>1</v>
      </c>
      <c r="B6" s="7" t="s">
        <v>35</v>
      </c>
      <c r="C6" s="8" t="s">
        <v>36</v>
      </c>
      <c r="D6" s="9"/>
      <c r="E6" s="10">
        <v>0.2</v>
      </c>
      <c r="F6" s="10">
        <f t="shared" ref="F6:F12" si="0">E6/10*D6</f>
        <v>0</v>
      </c>
    </row>
    <row r="7" spans="1:6" ht="54">
      <c r="A7" s="6">
        <v>2</v>
      </c>
      <c r="B7" s="7" t="s">
        <v>37</v>
      </c>
      <c r="C7" s="8" t="s">
        <v>38</v>
      </c>
      <c r="D7" s="11"/>
      <c r="E7" s="10">
        <v>0.15</v>
      </c>
      <c r="F7" s="10">
        <f t="shared" si="0"/>
        <v>0</v>
      </c>
    </row>
    <row r="8" spans="1:6" ht="40.5">
      <c r="A8" s="6">
        <v>3</v>
      </c>
      <c r="B8" s="7" t="s">
        <v>39</v>
      </c>
      <c r="C8" s="8" t="s">
        <v>40</v>
      </c>
      <c r="D8" s="11"/>
      <c r="E8" s="10">
        <v>0.1</v>
      </c>
      <c r="F8" s="10">
        <f t="shared" si="0"/>
        <v>0</v>
      </c>
    </row>
    <row r="9" spans="1:6" ht="54">
      <c r="A9" s="6">
        <v>4</v>
      </c>
      <c r="B9" s="7" t="s">
        <v>41</v>
      </c>
      <c r="C9" s="12" t="s">
        <v>42</v>
      </c>
      <c r="D9" s="11"/>
      <c r="E9" s="10">
        <v>0.1</v>
      </c>
      <c r="F9" s="10">
        <f t="shared" si="0"/>
        <v>0</v>
      </c>
    </row>
    <row r="10" spans="1:6" ht="81">
      <c r="A10" s="6">
        <v>5</v>
      </c>
      <c r="B10" s="7" t="s">
        <v>43</v>
      </c>
      <c r="C10" s="8" t="s">
        <v>44</v>
      </c>
      <c r="D10" s="11"/>
      <c r="E10" s="10">
        <v>0.1</v>
      </c>
      <c r="F10" s="10">
        <f t="shared" si="0"/>
        <v>0</v>
      </c>
    </row>
    <row r="11" spans="1:6" ht="128.25">
      <c r="A11" s="6">
        <v>6</v>
      </c>
      <c r="B11" s="13" t="s">
        <v>45</v>
      </c>
      <c r="C11" s="14" t="s">
        <v>46</v>
      </c>
      <c r="D11" s="11"/>
      <c r="E11" s="10">
        <v>0.1</v>
      </c>
      <c r="F11" s="10">
        <f t="shared" si="0"/>
        <v>0</v>
      </c>
    </row>
    <row r="12" spans="1:6" ht="27.75">
      <c r="A12" s="6">
        <v>7</v>
      </c>
      <c r="B12" s="6" t="s">
        <v>47</v>
      </c>
      <c r="C12" s="15" t="s">
        <v>48</v>
      </c>
      <c r="D12" s="11"/>
      <c r="E12" s="10">
        <v>0.25</v>
      </c>
      <c r="F12" s="10">
        <f t="shared" si="0"/>
        <v>0</v>
      </c>
    </row>
    <row r="13" spans="1:6" ht="13.5">
      <c r="A13" s="16"/>
      <c r="B13" s="17" t="s">
        <v>49</v>
      </c>
      <c r="C13" s="17"/>
      <c r="D13" s="18"/>
      <c r="E13" s="19">
        <f>SUM(E6:E12)</f>
        <v>0.99999999999999989</v>
      </c>
      <c r="F13" s="19">
        <f>SUM(F6:F12)</f>
        <v>0</v>
      </c>
    </row>
  </sheetData>
  <sheetProtection sheet="1"/>
  <mergeCells count="2">
    <mergeCell ref="A1:B1"/>
    <mergeCell ref="A2:B2"/>
  </mergeCells>
  <pageMargins left="0.78749999999999998" right="0.78749999999999998" top="1.0249999999999999" bottom="1.0249999999999999" header="0.78749999999999998" footer="0.78749999999999998"/>
  <pageSetup firstPageNumber="0" orientation="portrait" useFirstPageNumber="1" horizontalDpi="300" verticalDpi="300"/>
  <headerFooter alignWithMargins="0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:N27"/>
  <sheetViews>
    <sheetView tabSelected="1" topLeftCell="A11" workbookViewId="0">
      <selection activeCell="H19" sqref="H19"/>
    </sheetView>
  </sheetViews>
  <sheetFormatPr defaultRowHeight="12.75"/>
  <cols>
    <col min="1" max="1" width="24.28515625" customWidth="1"/>
  </cols>
  <sheetData>
    <row r="1" spans="1:14">
      <c r="A1" s="53"/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</row>
    <row r="2" spans="1:14" ht="21">
      <c r="A2" s="53"/>
      <c r="B2" s="54"/>
      <c r="C2" s="73" t="s">
        <v>64</v>
      </c>
      <c r="D2" s="74"/>
      <c r="E2" s="75"/>
      <c r="F2" s="53"/>
      <c r="G2" s="53"/>
      <c r="H2" s="53"/>
      <c r="I2" s="53"/>
      <c r="J2" s="53"/>
      <c r="K2" s="53"/>
      <c r="L2" s="53"/>
      <c r="M2" s="53"/>
      <c r="N2" s="53"/>
    </row>
    <row r="3" spans="1:14" ht="30">
      <c r="A3" s="55" t="s">
        <v>86</v>
      </c>
      <c r="B3" s="54"/>
      <c r="C3" s="56"/>
      <c r="D3" s="56"/>
      <c r="E3" s="57"/>
      <c r="F3" s="53"/>
      <c r="G3" s="53"/>
      <c r="H3" s="53"/>
      <c r="I3" s="53"/>
      <c r="J3" s="53"/>
      <c r="K3" s="53"/>
      <c r="L3" s="53"/>
      <c r="M3" s="53"/>
      <c r="N3" s="53"/>
    </row>
    <row r="4" spans="1:14" ht="15">
      <c r="A4" s="58" t="s">
        <v>68</v>
      </c>
      <c r="B4" s="58" t="s">
        <v>73</v>
      </c>
      <c r="C4" s="58" t="s">
        <v>74</v>
      </c>
      <c r="D4" s="58" t="s">
        <v>75</v>
      </c>
      <c r="E4" s="58" t="s">
        <v>76</v>
      </c>
      <c r="F4" s="58" t="s">
        <v>77</v>
      </c>
      <c r="G4" s="58" t="s">
        <v>85</v>
      </c>
      <c r="H4" s="58" t="s">
        <v>78</v>
      </c>
      <c r="I4" s="58" t="s">
        <v>79</v>
      </c>
      <c r="J4" s="58" t="s">
        <v>69</v>
      </c>
      <c r="K4" s="58" t="s">
        <v>70</v>
      </c>
      <c r="L4" s="58" t="s">
        <v>71</v>
      </c>
      <c r="M4" s="58" t="s">
        <v>72</v>
      </c>
      <c r="N4" s="59"/>
    </row>
    <row r="5" spans="1:14" ht="15">
      <c r="A5" s="58" t="s">
        <v>80</v>
      </c>
      <c r="B5" s="60">
        <v>18137.2</v>
      </c>
      <c r="C5" s="59">
        <v>18078.2</v>
      </c>
      <c r="D5" s="60">
        <v>16544.2</v>
      </c>
      <c r="E5" s="60">
        <v>15010.2</v>
      </c>
      <c r="F5" s="60">
        <v>38476.199999999997</v>
      </c>
      <c r="G5" s="60">
        <v>38417.199999999997</v>
      </c>
      <c r="H5" s="60">
        <v>38358.199999999997</v>
      </c>
      <c r="I5" s="59">
        <v>37945.199999999997</v>
      </c>
      <c r="J5" s="60">
        <v>37886.199999999997</v>
      </c>
      <c r="K5" s="60">
        <v>37119.199999999997</v>
      </c>
      <c r="L5" s="60">
        <v>37060.199999999997</v>
      </c>
      <c r="M5" s="60">
        <v>37001.199999999997</v>
      </c>
      <c r="N5" s="59"/>
    </row>
    <row r="6" spans="1:14" ht="15">
      <c r="A6" s="58" t="s">
        <v>81</v>
      </c>
      <c r="B6" s="60">
        <v>18137.2</v>
      </c>
      <c r="C6" s="60">
        <v>16544.2</v>
      </c>
      <c r="D6" s="60">
        <v>15010.2</v>
      </c>
      <c r="E6" s="60">
        <v>38476.199999999997</v>
      </c>
      <c r="F6" s="59">
        <v>38417.199999999997</v>
      </c>
      <c r="G6" s="59">
        <v>38358.199999999997</v>
      </c>
      <c r="H6" s="60">
        <v>37945.199999999997</v>
      </c>
      <c r="I6" s="60">
        <v>37945.199999999997</v>
      </c>
      <c r="J6" s="60">
        <v>37886.199999999997</v>
      </c>
      <c r="K6" s="60">
        <v>37060.199999999997</v>
      </c>
      <c r="L6" s="59">
        <v>37001.199999999997</v>
      </c>
      <c r="M6" s="59">
        <v>37001.199999999997</v>
      </c>
      <c r="N6" s="59"/>
    </row>
    <row r="7" spans="1:14" ht="15">
      <c r="A7" s="58" t="s">
        <v>82</v>
      </c>
      <c r="B7" s="60">
        <v>18078.2</v>
      </c>
      <c r="C7" s="59" t="s">
        <v>87</v>
      </c>
      <c r="D7" s="60">
        <v>15010.2</v>
      </c>
      <c r="E7" s="60">
        <v>38476.199999999997</v>
      </c>
      <c r="F7" s="59">
        <v>38417.199999999997</v>
      </c>
      <c r="G7" s="59">
        <v>38358.199999999997</v>
      </c>
      <c r="H7" s="60">
        <v>37945.199999999997</v>
      </c>
      <c r="I7" s="60">
        <v>37886.199999999997</v>
      </c>
      <c r="J7" s="60">
        <v>37709.199999999997</v>
      </c>
      <c r="K7" s="60">
        <v>37060.199999999997</v>
      </c>
      <c r="L7" s="59">
        <v>37001.199999999997</v>
      </c>
      <c r="M7" s="59">
        <v>36942.199999999997</v>
      </c>
      <c r="N7" s="59"/>
    </row>
    <row r="8" spans="1:14" ht="15">
      <c r="A8" s="58" t="s">
        <v>83</v>
      </c>
      <c r="B8" s="60">
        <v>18078.2</v>
      </c>
      <c r="C8" s="60">
        <v>16544.2</v>
      </c>
      <c r="D8" s="60">
        <v>15010.2</v>
      </c>
      <c r="E8" s="60">
        <v>38476.199999999997</v>
      </c>
      <c r="F8" s="59">
        <v>38417.199999999997</v>
      </c>
      <c r="G8" s="59">
        <v>38358.199999999997</v>
      </c>
      <c r="H8" s="60">
        <v>37945.199999999997</v>
      </c>
      <c r="I8" s="60">
        <v>37886.199999999997</v>
      </c>
      <c r="J8" s="60">
        <v>37119.199999999997</v>
      </c>
      <c r="K8" s="60">
        <v>37060.199999999997</v>
      </c>
      <c r="L8" s="59">
        <v>37001.199999999997</v>
      </c>
      <c r="M8" s="59">
        <v>36942.199999999997</v>
      </c>
      <c r="N8" s="59"/>
    </row>
    <row r="9" spans="1:14" ht="15">
      <c r="A9" s="58" t="s">
        <v>84</v>
      </c>
      <c r="B9" s="59">
        <f>SUM(B5:B8)</f>
        <v>72430.8</v>
      </c>
      <c r="C9" s="59">
        <f t="shared" ref="C9" si="0">SUM(C5:C8)</f>
        <v>51166.600000000006</v>
      </c>
      <c r="D9" s="59">
        <f>SUM(D5:D8)</f>
        <v>61574.8</v>
      </c>
      <c r="E9" s="59">
        <f>SUM(E5:E8)</f>
        <v>130438.79999999999</v>
      </c>
      <c r="F9" s="59">
        <f t="shared" ref="F9:G9" si="1">SUM(F5:F8)</f>
        <v>153727.79999999999</v>
      </c>
      <c r="G9" s="59">
        <f t="shared" si="1"/>
        <v>153491.79999999999</v>
      </c>
      <c r="H9" s="59">
        <f>SUM(H5:H8)</f>
        <v>152193.79999999999</v>
      </c>
      <c r="I9" s="59">
        <f t="shared" ref="I9:M9" si="2">SUM(I5:I8)</f>
        <v>151662.79999999999</v>
      </c>
      <c r="J9" s="59">
        <f>SUM(J5:J8)</f>
        <v>150600.79999999999</v>
      </c>
      <c r="K9" s="59">
        <f>SUM(K5:K8)</f>
        <v>148299.79999999999</v>
      </c>
      <c r="L9" s="59">
        <f t="shared" si="2"/>
        <v>148063.79999999999</v>
      </c>
      <c r="M9" s="59">
        <f t="shared" si="2"/>
        <v>147886.79999999999</v>
      </c>
      <c r="N9" s="58">
        <f>(SUM(B9:M9)/48)</f>
        <v>31698.716666666671</v>
      </c>
    </row>
    <row r="10" spans="1:14">
      <c r="A10" s="53"/>
      <c r="B10" s="53"/>
      <c r="C10" s="53"/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3"/>
    </row>
    <row r="11" spans="1:14" ht="21">
      <c r="A11" s="53"/>
      <c r="B11" s="54"/>
      <c r="C11" s="73" t="s">
        <v>64</v>
      </c>
      <c r="D11" s="74"/>
      <c r="E11" s="75"/>
      <c r="F11" s="53"/>
      <c r="G11" s="53"/>
      <c r="H11" s="53"/>
      <c r="I11" s="53"/>
      <c r="J11" s="53"/>
      <c r="K11" s="53"/>
      <c r="L11" s="53"/>
      <c r="M11" s="53"/>
      <c r="N11" s="53"/>
    </row>
    <row r="12" spans="1:14" ht="30">
      <c r="A12" s="55" t="s">
        <v>88</v>
      </c>
      <c r="B12" s="54"/>
      <c r="C12" s="56"/>
      <c r="D12" s="56"/>
      <c r="E12" s="57"/>
      <c r="F12" s="53"/>
      <c r="G12" s="53"/>
      <c r="H12" s="53"/>
      <c r="I12" s="53"/>
      <c r="J12" s="53"/>
      <c r="K12" s="53"/>
      <c r="L12" s="53"/>
      <c r="M12" s="53"/>
      <c r="N12" s="53"/>
    </row>
    <row r="13" spans="1:14" ht="15">
      <c r="A13" s="58" t="s">
        <v>68</v>
      </c>
      <c r="B13" s="58" t="s">
        <v>73</v>
      </c>
      <c r="C13" s="58" t="s">
        <v>74</v>
      </c>
      <c r="D13" s="58" t="s">
        <v>75</v>
      </c>
      <c r="E13" s="58" t="s">
        <v>76</v>
      </c>
      <c r="F13" s="58" t="s">
        <v>77</v>
      </c>
      <c r="G13" s="58" t="s">
        <v>85</v>
      </c>
      <c r="H13" s="58" t="s">
        <v>78</v>
      </c>
      <c r="I13" s="58" t="s">
        <v>79</v>
      </c>
      <c r="J13" s="58" t="s">
        <v>69</v>
      </c>
      <c r="K13" s="58" t="s">
        <v>70</v>
      </c>
      <c r="L13" s="58" t="s">
        <v>71</v>
      </c>
      <c r="M13" s="58" t="s">
        <v>72</v>
      </c>
      <c r="N13" s="59"/>
    </row>
    <row r="14" spans="1:14" ht="15">
      <c r="A14" s="58" t="s">
        <v>80</v>
      </c>
      <c r="B14" s="60">
        <v>148026.78</v>
      </c>
      <c r="C14" s="59">
        <v>52557.42</v>
      </c>
      <c r="D14" s="60">
        <v>26195.02</v>
      </c>
      <c r="E14" s="60">
        <v>49376.02</v>
      </c>
      <c r="F14" s="60">
        <v>18723.72</v>
      </c>
      <c r="G14" s="59">
        <v>103655</v>
      </c>
      <c r="H14" s="59">
        <v>15962.28</v>
      </c>
      <c r="I14" s="59">
        <v>25833.78</v>
      </c>
      <c r="J14" s="60">
        <v>42451.78</v>
      </c>
      <c r="K14" s="60">
        <v>14951.78</v>
      </c>
      <c r="L14" s="60">
        <v>14922.28</v>
      </c>
      <c r="M14" s="60">
        <v>14922.28</v>
      </c>
      <c r="N14" s="59"/>
    </row>
    <row r="15" spans="1:14" ht="15">
      <c r="A15" s="58" t="s">
        <v>81</v>
      </c>
      <c r="B15" s="60">
        <v>20586.919999999998</v>
      </c>
      <c r="C15" s="60">
        <v>52557.42</v>
      </c>
      <c r="D15" s="60">
        <v>38179.019999999997</v>
      </c>
      <c r="E15" s="60">
        <v>13240.02</v>
      </c>
      <c r="F15" s="60">
        <v>37178.879999999997</v>
      </c>
      <c r="G15" s="59">
        <v>16198.28</v>
      </c>
      <c r="H15" s="59">
        <v>15962.28</v>
      </c>
      <c r="I15" s="60">
        <v>76233.78</v>
      </c>
      <c r="J15" s="60">
        <v>42451.78</v>
      </c>
      <c r="K15" s="60">
        <v>14951.78</v>
      </c>
      <c r="L15" s="60">
        <v>14922.28</v>
      </c>
      <c r="M15" s="60">
        <v>14922.28</v>
      </c>
      <c r="N15" s="59"/>
    </row>
    <row r="16" spans="1:14" ht="15">
      <c r="A16" s="58" t="s">
        <v>82</v>
      </c>
      <c r="B16" s="60">
        <v>20586.919999999998</v>
      </c>
      <c r="C16" s="60">
        <v>23110.42</v>
      </c>
      <c r="D16" s="60">
        <v>38179.019999999997</v>
      </c>
      <c r="E16" s="60">
        <v>23776.82</v>
      </c>
      <c r="F16" s="60">
        <v>37178.879999999997</v>
      </c>
      <c r="G16" s="59">
        <v>16198.28</v>
      </c>
      <c r="H16" s="60">
        <v>25863.279999999999</v>
      </c>
      <c r="I16" s="60">
        <v>76233.78</v>
      </c>
      <c r="J16" s="60">
        <v>42451.78</v>
      </c>
      <c r="K16" s="60">
        <v>14951.78</v>
      </c>
      <c r="L16" s="60">
        <v>14922.28</v>
      </c>
      <c r="M16" s="60">
        <v>14922.28</v>
      </c>
      <c r="N16" s="59"/>
    </row>
    <row r="17" spans="1:14" ht="15">
      <c r="A17" s="58" t="s">
        <v>83</v>
      </c>
      <c r="B17" s="60">
        <v>20586.919999999998</v>
      </c>
      <c r="C17" s="60">
        <v>72475.42</v>
      </c>
      <c r="D17" s="60">
        <v>19376.82</v>
      </c>
      <c r="E17" s="60">
        <v>18753.22</v>
      </c>
      <c r="F17" s="60">
        <v>37178.879999999997</v>
      </c>
      <c r="G17" s="59">
        <v>15962.28</v>
      </c>
      <c r="H17" s="60">
        <v>25863.279999999999</v>
      </c>
      <c r="I17" s="60">
        <v>76233.78</v>
      </c>
      <c r="J17" s="60">
        <v>42451.78</v>
      </c>
      <c r="K17" s="60">
        <v>14951.78</v>
      </c>
      <c r="L17" s="60">
        <v>14922.28</v>
      </c>
      <c r="M17" s="60">
        <v>14922.28</v>
      </c>
      <c r="N17" s="59"/>
    </row>
    <row r="18" spans="1:14" ht="15">
      <c r="A18" s="58" t="s">
        <v>84</v>
      </c>
      <c r="B18" s="59">
        <f>SUM(B14:B17)</f>
        <v>209787.53999999998</v>
      </c>
      <c r="C18" s="59">
        <f t="shared" ref="C18" si="3">SUM(C14:C17)</f>
        <v>200700.68</v>
      </c>
      <c r="D18" s="59">
        <f>SUM(D14:D17)</f>
        <v>121929.88</v>
      </c>
      <c r="E18" s="59">
        <f>SUM(E14:E17)</f>
        <v>105146.07999999999</v>
      </c>
      <c r="F18" s="59">
        <f t="shared" ref="F18:G18" si="4">SUM(F14:F17)</f>
        <v>130260.35999999999</v>
      </c>
      <c r="G18" s="59">
        <f t="shared" si="4"/>
        <v>152013.84</v>
      </c>
      <c r="H18" s="59">
        <f>SUM(H14:H17)</f>
        <v>83651.12</v>
      </c>
      <c r="I18" s="59">
        <f t="shared" ref="I18" si="5">SUM(I14:I17)</f>
        <v>254535.12</v>
      </c>
      <c r="J18" s="59">
        <f>SUM(J14:J17)</f>
        <v>169807.12</v>
      </c>
      <c r="K18" s="59">
        <f>SUM(K14:K17)</f>
        <v>59807.12</v>
      </c>
      <c r="L18" s="59">
        <f t="shared" ref="L18:M18" si="6">SUM(L14:L17)</f>
        <v>59689.120000000003</v>
      </c>
      <c r="M18" s="59">
        <f t="shared" si="6"/>
        <v>59689.120000000003</v>
      </c>
      <c r="N18" s="58">
        <f>(SUM(B18:M18)/48)</f>
        <v>33479.522916666669</v>
      </c>
    </row>
    <row r="20" spans="1:14" ht="21">
      <c r="A20" s="53"/>
      <c r="B20" s="54"/>
      <c r="C20" s="73" t="s">
        <v>64</v>
      </c>
      <c r="D20" s="74"/>
      <c r="E20" s="75"/>
      <c r="F20" s="53"/>
      <c r="G20" s="53"/>
      <c r="H20" s="53"/>
      <c r="I20" s="53"/>
      <c r="J20" s="53"/>
      <c r="K20" s="53"/>
      <c r="L20" s="53"/>
      <c r="M20" s="53"/>
      <c r="N20" s="53"/>
    </row>
    <row r="21" spans="1:14" ht="30">
      <c r="A21" s="55" t="s">
        <v>89</v>
      </c>
      <c r="B21" s="54"/>
      <c r="C21" s="56"/>
      <c r="D21" s="56"/>
      <c r="E21" s="57"/>
      <c r="F21" s="53"/>
      <c r="G21" s="53"/>
      <c r="H21" s="53"/>
      <c r="I21" s="53"/>
      <c r="J21" s="53"/>
      <c r="K21" s="53"/>
      <c r="L21" s="53"/>
      <c r="M21" s="53"/>
      <c r="N21" s="53"/>
    </row>
    <row r="22" spans="1:14" ht="15">
      <c r="A22" s="58" t="s">
        <v>68</v>
      </c>
      <c r="B22" s="58" t="s">
        <v>73</v>
      </c>
      <c r="C22" s="58" t="s">
        <v>74</v>
      </c>
      <c r="D22" s="58" t="s">
        <v>75</v>
      </c>
      <c r="E22" s="58" t="s">
        <v>76</v>
      </c>
      <c r="F22" s="58" t="s">
        <v>77</v>
      </c>
      <c r="G22" s="58" t="s">
        <v>85</v>
      </c>
      <c r="H22" s="58" t="s">
        <v>78</v>
      </c>
      <c r="I22" s="58" t="s">
        <v>79</v>
      </c>
      <c r="J22" s="58" t="s">
        <v>69</v>
      </c>
      <c r="K22" s="58" t="s">
        <v>70</v>
      </c>
      <c r="L22" s="58" t="s">
        <v>71</v>
      </c>
      <c r="M22" s="58" t="s">
        <v>72</v>
      </c>
      <c r="N22" s="59"/>
    </row>
    <row r="23" spans="1:14" ht="15">
      <c r="A23" s="58" t="s">
        <v>80</v>
      </c>
      <c r="B23" s="60">
        <v>45988.959999999999</v>
      </c>
      <c r="C23" s="60">
        <v>45973.57</v>
      </c>
      <c r="D23" s="60">
        <v>50453.57</v>
      </c>
      <c r="E23" s="60">
        <v>50453.57</v>
      </c>
      <c r="F23" s="60">
        <v>50438.18</v>
      </c>
      <c r="G23" s="60">
        <v>50438.18</v>
      </c>
      <c r="H23" s="59"/>
      <c r="I23" s="59"/>
      <c r="J23" s="60"/>
      <c r="K23" s="60"/>
      <c r="L23" s="60"/>
      <c r="M23" s="60"/>
      <c r="N23" s="59"/>
    </row>
    <row r="24" spans="1:14" ht="15">
      <c r="A24" s="58" t="s">
        <v>81</v>
      </c>
      <c r="B24" s="60">
        <v>45988.959999999999</v>
      </c>
      <c r="C24" s="60">
        <v>45973.57</v>
      </c>
      <c r="D24" s="60">
        <v>50453.57</v>
      </c>
      <c r="E24" s="60">
        <v>50438.18</v>
      </c>
      <c r="F24" s="60">
        <v>50438.18</v>
      </c>
      <c r="G24" s="60">
        <v>50438.18</v>
      </c>
      <c r="H24" s="59"/>
      <c r="I24" s="60"/>
      <c r="J24" s="60"/>
      <c r="K24" s="60"/>
      <c r="L24" s="60"/>
      <c r="M24" s="60"/>
      <c r="N24" s="59"/>
    </row>
    <row r="25" spans="1:14" ht="15">
      <c r="A25" s="58" t="s">
        <v>82</v>
      </c>
      <c r="B25" s="60">
        <v>45988.959999999999</v>
      </c>
      <c r="C25" s="60">
        <v>45973.57</v>
      </c>
      <c r="D25" s="60">
        <v>50453.57</v>
      </c>
      <c r="E25" s="60">
        <v>50438.18</v>
      </c>
      <c r="F25" s="60">
        <v>50438.18</v>
      </c>
      <c r="G25" s="60">
        <v>50438.18</v>
      </c>
      <c r="H25" s="60"/>
      <c r="I25" s="60"/>
      <c r="J25" s="60"/>
      <c r="K25" s="60"/>
      <c r="L25" s="60"/>
      <c r="M25" s="60"/>
      <c r="N25" s="59"/>
    </row>
    <row r="26" spans="1:14" ht="15">
      <c r="A26" s="58" t="s">
        <v>83</v>
      </c>
      <c r="B26" s="60">
        <v>45973.57</v>
      </c>
      <c r="C26" s="60">
        <v>45973.57</v>
      </c>
      <c r="D26" s="60">
        <v>50453.57</v>
      </c>
      <c r="E26" s="60">
        <v>50438.18</v>
      </c>
      <c r="F26" s="60">
        <v>50438.18</v>
      </c>
      <c r="G26" s="60">
        <v>50438.18</v>
      </c>
      <c r="H26" s="60"/>
      <c r="I26" s="60"/>
      <c r="J26" s="60"/>
      <c r="K26" s="60"/>
      <c r="L26" s="60"/>
      <c r="M26" s="60"/>
      <c r="N26" s="59"/>
    </row>
    <row r="27" spans="1:14" ht="15">
      <c r="A27" s="58" t="s">
        <v>84</v>
      </c>
      <c r="B27" s="59">
        <f>SUM(B23:B26)</f>
        <v>183940.45</v>
      </c>
      <c r="C27" s="59">
        <f t="shared" ref="C27" si="7">SUM(C23:C26)</f>
        <v>183894.28</v>
      </c>
      <c r="D27" s="59">
        <f>SUM(D23:D26)</f>
        <v>201814.28</v>
      </c>
      <c r="E27" s="59">
        <f>SUM(E23:E26)</f>
        <v>201768.11</v>
      </c>
      <c r="F27" s="59">
        <f t="shared" ref="F27:G27" si="8">SUM(F23:F26)</f>
        <v>201752.72</v>
      </c>
      <c r="G27" s="59">
        <f t="shared" si="8"/>
        <v>201752.72</v>
      </c>
      <c r="H27" s="59">
        <f>SUM(H23:H26)</f>
        <v>0</v>
      </c>
      <c r="I27" s="59">
        <f t="shared" ref="I27" si="9">SUM(I23:I26)</f>
        <v>0</v>
      </c>
      <c r="J27" s="59">
        <f>SUM(J23:J26)</f>
        <v>0</v>
      </c>
      <c r="K27" s="59">
        <f>SUM(K23:K26)</f>
        <v>0</v>
      </c>
      <c r="L27" s="59">
        <f t="shared" ref="L27:M27" si="10">SUM(L23:L26)</f>
        <v>0</v>
      </c>
      <c r="M27" s="59">
        <f t="shared" si="10"/>
        <v>0</v>
      </c>
      <c r="N27" s="58">
        <f>(SUM(B27:M27)/48)</f>
        <v>24477.553333333333</v>
      </c>
    </row>
  </sheetData>
  <mergeCells count="3">
    <mergeCell ref="C2:E2"/>
    <mergeCell ref="C11:E11"/>
    <mergeCell ref="C20:E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Eligibility</vt:lpstr>
      <vt:lpstr>RTR</vt:lpstr>
      <vt:lpstr>Sheet1</vt:lpstr>
      <vt:lpstr>Banking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Alok Kumar Jaiswal</dc:creator>
  <cp:lastModifiedBy>MyPc</cp:lastModifiedBy>
  <cp:lastPrinted>2018-07-05T06:12:00Z</cp:lastPrinted>
  <dcterms:created xsi:type="dcterms:W3CDTF">2015-09-25T09:25:00Z</dcterms:created>
  <dcterms:modified xsi:type="dcterms:W3CDTF">2020-06-19T06:18:45Z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1033-11.2.0.8970</vt:lpwstr>
  </property>
</Properties>
</file>