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4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C6" i="1" l="1"/>
  <c r="I19" i="2"/>
  <c r="F26" i="1" s="1"/>
  <c r="F12" i="1"/>
  <c r="D12" i="1"/>
  <c r="B13" i="1"/>
  <c r="C8" i="1"/>
  <c r="D3" i="1"/>
  <c r="D4" i="1"/>
  <c r="D5" i="1"/>
  <c r="D7" i="1"/>
  <c r="D9" i="1"/>
  <c r="B6" i="1"/>
  <c r="B8" i="1"/>
  <c r="J13" i="1"/>
  <c r="I13" i="1"/>
  <c r="D6" i="1" l="1"/>
  <c r="D8" i="1"/>
  <c r="D19" i="1"/>
  <c r="F19" i="1" s="1"/>
  <c r="D18" i="1"/>
  <c r="F18" i="1" s="1"/>
  <c r="D17" i="1"/>
  <c r="F17" i="1" s="1"/>
  <c r="D16" i="1"/>
  <c r="F16" i="1" s="1"/>
  <c r="D21" i="1"/>
  <c r="F21" i="1" s="1"/>
  <c r="D11" i="1"/>
  <c r="F11" i="1" s="1"/>
  <c r="D14" i="1" l="1"/>
  <c r="F14" i="1" s="1"/>
  <c r="D13" i="1"/>
  <c r="F13" i="1" s="1"/>
  <c r="D23" i="1"/>
  <c r="D22" i="1"/>
  <c r="F9" i="1" l="1"/>
  <c r="F23" i="1"/>
  <c r="F8" i="1"/>
  <c r="F22" i="1"/>
  <c r="F31" i="1"/>
  <c r="F3" i="1" l="1"/>
  <c r="F4" i="1"/>
  <c r="F6" i="5"/>
  <c r="F7" i="5"/>
  <c r="F8" i="5"/>
  <c r="F9" i="5"/>
  <c r="F10" i="5"/>
  <c r="F11" i="5"/>
  <c r="F12" i="5"/>
  <c r="E13" i="5"/>
  <c r="F24" i="1" l="1"/>
  <c r="F25" i="1" s="1"/>
  <c r="F28" i="1" s="1"/>
  <c r="F32" i="1" s="1"/>
  <c r="F13" i="5"/>
</calcChain>
</file>

<file path=xl/sharedStrings.xml><?xml version="1.0" encoding="utf-8"?>
<sst xmlns="http://schemas.openxmlformats.org/spreadsheetml/2006/main" count="146" uniqueCount="77">
  <si>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</si>
  <si>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</si>
  <si>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</si>
  <si>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</si>
  <si>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</si>
  <si>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</si>
  <si>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</si>
  <si>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</si>
  <si>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</si>
  <si>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</si>
  <si>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</si>
  <si>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</si>
  <si>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</si>
  <si>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</si>
  <si>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</si>
  <si>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</si>
  <si>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</si>
  <si>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</si>
  <si>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</si>
  <si>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</si>
  <si>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</si>
  <si>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</si>
  <si>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</si>
  <si>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</si>
  <si>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</si>
  <si>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</si>
  <si>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</si>
  <si>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</si>
  <si>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</si>
  <si>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</si>
  <si>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</si>
  <si>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</si>
  <si>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</si>
  <si>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</si>
  <si>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</si>
  <si>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</si>
  <si>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</si>
  <si>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</si>
  <si>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</si>
  <si>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</si>
  <si>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</si>
  <si>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</si>
  <si>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</si>
  <si>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</si>
  <si>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y</t>
  </si>
  <si>
    <t>Assessment Year</t>
  </si>
  <si>
    <t>2019-20</t>
  </si>
  <si>
    <t xml:space="preserve">Max FOIR)                </t>
  </si>
  <si>
    <t>n</t>
  </si>
  <si>
    <t xml:space="preserve">Payment Made U/s 40A(2)b </t>
  </si>
  <si>
    <t>Tenure</t>
  </si>
  <si>
    <t>Radiant industries</t>
  </si>
  <si>
    <t>Radiant industries( Partnership Firm)</t>
  </si>
  <si>
    <t xml:space="preserve">Hardeep Singh </t>
  </si>
  <si>
    <t>Income  From House Property</t>
  </si>
  <si>
    <t>Baljeet  Kaur</t>
  </si>
  <si>
    <t>income From House Property</t>
  </si>
  <si>
    <t>Prabhdeep Singh</t>
  </si>
  <si>
    <t>CC</t>
  </si>
  <si>
    <t>Type</t>
  </si>
  <si>
    <t>P&amp;S Bank</t>
  </si>
  <si>
    <t>Radiant Industries</t>
  </si>
  <si>
    <t>MTL</t>
  </si>
  <si>
    <t>HDFC Bank</t>
  </si>
  <si>
    <t>AL</t>
  </si>
  <si>
    <t>As  on Jan/21</t>
  </si>
  <si>
    <t>As on 20</t>
  </si>
  <si>
    <t>As On 19</t>
  </si>
  <si>
    <t>As On 18</t>
  </si>
  <si>
    <t>( Sua Road Ludhiana )</t>
  </si>
  <si>
    <t>Interest On Loans</t>
  </si>
  <si>
    <t>Interest on Cc</t>
  </si>
  <si>
    <t xml:space="preserve">Interest on UL </t>
  </si>
  <si>
    <t>GTP</t>
  </si>
  <si>
    <t xml:space="preserve">CC Interest </t>
  </si>
  <si>
    <t>Salery From Radiant Industry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</si>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</sst>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1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6" fontId="12" fillId="10" borderId="2" xfId="1" applyNumberFormat="1" applyFont="1" applyFill="1" applyBorder="1" applyAlignment="1" applyProtection="1">
      <alignment horizontal="left"/>
    </xf>
    <xf numFmtId="0" fontId="9" fillId="0" borderId="2" xfId="0" applyFont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165" fontId="11" fillId="3" borderId="4" xfId="1" applyNumberFormat="1" applyFont="1" applyFill="1" applyBorder="1" applyAlignment="1" applyProtection="1">
      <alignment horizontal="left"/>
    </xf>
    <xf numFmtId="165" fontId="11" fillId="3" borderId="5" xfId="1" applyNumberFormat="1" applyFont="1" applyFill="1" applyBorder="1" applyAlignment="1" applyProtection="1">
      <alignment horizontal="left"/>
    </xf>
    <xf numFmtId="0" fontId="11" fillId="2" borderId="2" xfId="3" applyFont="1" applyFill="1" applyBorder="1" applyAlignment="1">
      <alignment horizontal="left"/>
    </xf>
    <xf numFmtId="166" fontId="11" fillId="13" borderId="2" xfId="1" applyNumberFormat="1" applyFont="1" applyFill="1" applyBorder="1" applyAlignment="1" applyProtection="1">
      <alignment horizontal="left"/>
    </xf>
    <xf numFmtId="0" fontId="11" fillId="2" borderId="2" xfId="3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2"/>
  <sheetViews>
    <sheetView tabSelected="1" zoomScale="136" zoomScaleNormal="136" workbookViewId="0">
      <selection activeCell="G13" sqref="G13"/>
    </sheetView>
  </sheetViews>
  <sheetFormatPr defaultColWidth="31.28515625" defaultRowHeight="12"/>
  <cols>
    <col min="1" max="1" width="26.28515625" style="39" customWidth="1"/>
    <col min="2" max="2" width="8.28515625" style="39" bestFit="1" customWidth="1"/>
    <col min="3" max="3" width="7" style="39" customWidth="1"/>
    <col min="4" max="4" width="9.28515625" style="39" bestFit="1" customWidth="1"/>
    <col min="5" max="5" width="8.42578125" style="39" bestFit="1" customWidth="1"/>
    <col min="6" max="6" width="13.85546875" style="39" customWidth="1"/>
    <col min="7" max="7" width="14.7109375" style="39" customWidth="1"/>
    <col min="8" max="8" width="8.7109375" style="39" customWidth="1"/>
    <col min="9" max="9" width="12.7109375" style="39" customWidth="1"/>
    <col min="10" max="10" width="13" style="39" customWidth="1"/>
    <col min="11" max="11" width="9.5703125" style="39" customWidth="1"/>
    <col min="12" max="12" width="9.28515625" style="39" customWidth="1"/>
    <col min="13" max="13" width="14.140625" style="39" customWidth="1"/>
    <col min="14" max="14" width="11.85546875" style="39" customWidth="1"/>
    <col min="15" max="15" width="12" style="39" customWidth="1"/>
    <col min="16" max="16" width="11" style="39" customWidth="1"/>
    <col min="17" max="17" width="11.5703125" style="39" customWidth="1"/>
    <col min="18" max="18" width="12" style="39" customWidth="1"/>
    <col min="19" max="236" width="31.28515625" style="39"/>
    <col min="237" max="244" width="31.28515625" style="40"/>
    <col min="245" max="246" width="31.28515625" style="41"/>
    <col min="247" max="16384" width="31.28515625" style="37"/>
  </cols>
  <sheetData>
    <row r="1" spans="1:246" ht="12.75" customHeight="1">
      <c r="A1" s="61" t="s">
        <v>51</v>
      </c>
      <c r="B1" s="65" t="s">
        <v>45</v>
      </c>
      <c r="C1" s="66"/>
      <c r="D1" s="61"/>
      <c r="E1" s="61"/>
      <c r="F1" s="61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6"/>
      <c r="ID1" s="36"/>
      <c r="IE1" s="36"/>
      <c r="IF1" s="36"/>
      <c r="IG1" s="36"/>
      <c r="IH1" s="36"/>
      <c r="II1" s="36"/>
      <c r="IJ1" s="36"/>
      <c r="IK1" s="37"/>
      <c r="IL1" s="37"/>
    </row>
    <row r="2" spans="1:246">
      <c r="A2" s="43" t="s">
        <v>52</v>
      </c>
      <c r="B2" s="43" t="s">
        <v>76</v>
      </c>
      <c r="C2" s="43" t="s">
        <v>46</v>
      </c>
      <c r="D2" s="43" t="s">
        <v>29</v>
      </c>
      <c r="E2" s="44" t="s">
        <v>0</v>
      </c>
      <c r="F2" s="43" t="s">
        <v>30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6"/>
      <c r="ID2" s="36"/>
      <c r="IE2" s="36"/>
      <c r="IF2" s="36"/>
      <c r="IG2" s="36"/>
      <c r="IH2" s="36"/>
      <c r="II2" s="36"/>
      <c r="IJ2" s="36"/>
      <c r="IK2" s="37"/>
      <c r="IL2" s="37"/>
    </row>
    <row r="3" spans="1:246">
      <c r="A3" s="54" t="s">
        <v>40</v>
      </c>
      <c r="B3" s="55">
        <v>689789</v>
      </c>
      <c r="C3" s="56">
        <v>355365.74</v>
      </c>
      <c r="D3" s="54">
        <f>AVERAGE(B3:C3)</f>
        <v>522577.37</v>
      </c>
      <c r="E3" s="57">
        <v>1</v>
      </c>
      <c r="F3" s="38">
        <f t="shared" ref="F3:F8" si="0">E3*D3</f>
        <v>522577.37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6"/>
      <c r="ID3" s="36"/>
      <c r="IE3" s="36"/>
      <c r="IF3" s="36"/>
      <c r="IG3" s="36"/>
      <c r="IH3" s="36"/>
      <c r="II3" s="36"/>
      <c r="IJ3" s="36"/>
      <c r="IK3" s="37"/>
      <c r="IL3" s="37"/>
    </row>
    <row r="4" spans="1:246">
      <c r="A4" s="54" t="s">
        <v>41</v>
      </c>
      <c r="B4" s="55">
        <v>11082810</v>
      </c>
      <c r="C4" s="56">
        <v>5718483</v>
      </c>
      <c r="D4" s="54">
        <f t="shared" ref="D4:D9" si="1">AVERAGE(B4:C4)</f>
        <v>8400646.5</v>
      </c>
      <c r="E4" s="57">
        <v>1</v>
      </c>
      <c r="F4" s="38">
        <f t="shared" si="0"/>
        <v>8400646.5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6"/>
      <c r="IA4" s="36"/>
      <c r="IB4" s="36"/>
      <c r="IC4" s="36"/>
      <c r="ID4" s="36"/>
      <c r="IE4" s="36"/>
      <c r="IF4" s="36"/>
      <c r="IG4" s="36"/>
      <c r="IH4" s="37"/>
      <c r="II4" s="37"/>
      <c r="IJ4" s="37"/>
      <c r="IK4" s="37"/>
      <c r="IL4" s="37"/>
    </row>
    <row r="5" spans="1:246">
      <c r="A5" s="54" t="s">
        <v>71</v>
      </c>
      <c r="B5" s="55">
        <v>8459654</v>
      </c>
      <c r="C5" s="56">
        <v>0</v>
      </c>
      <c r="D5" s="54">
        <f t="shared" si="1"/>
        <v>4229827</v>
      </c>
      <c r="E5" s="57">
        <v>0</v>
      </c>
      <c r="F5" s="38"/>
      <c r="G5" s="69">
        <v>11018707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6"/>
      <c r="IA5" s="36"/>
      <c r="IB5" s="36"/>
      <c r="IC5" s="36"/>
      <c r="ID5" s="36"/>
      <c r="IE5" s="36"/>
      <c r="IF5" s="36"/>
      <c r="IG5" s="36"/>
      <c r="IH5" s="37"/>
      <c r="II5" s="37"/>
      <c r="IJ5" s="37"/>
      <c r="IK5" s="37"/>
      <c r="IL5" s="37"/>
    </row>
    <row r="6" spans="1:246">
      <c r="A6" s="54" t="s">
        <v>70</v>
      </c>
      <c r="B6" s="55">
        <f>2978667+333296+348463+98316</f>
        <v>3758742</v>
      </c>
      <c r="C6" s="56">
        <f>331995+104453+64328+232064+100506+1808000</f>
        <v>2641346</v>
      </c>
      <c r="D6" s="54">
        <f t="shared" si="1"/>
        <v>3200044</v>
      </c>
      <c r="E6" s="57">
        <v>1</v>
      </c>
      <c r="F6" s="38"/>
      <c r="G6" s="69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6"/>
      <c r="IA6" s="36"/>
      <c r="IB6" s="36"/>
      <c r="IC6" s="36"/>
      <c r="ID6" s="36"/>
      <c r="IE6" s="36"/>
      <c r="IF6" s="36"/>
      <c r="IG6" s="36"/>
      <c r="IH6" s="37"/>
      <c r="II6" s="37"/>
      <c r="IJ6" s="37"/>
      <c r="IK6" s="37"/>
      <c r="IL6" s="37"/>
    </row>
    <row r="7" spans="1:246">
      <c r="A7" s="54" t="s">
        <v>72</v>
      </c>
      <c r="B7" s="55">
        <v>2313060</v>
      </c>
      <c r="C7" s="56">
        <v>0</v>
      </c>
      <c r="D7" s="54">
        <f t="shared" si="1"/>
        <v>1156530</v>
      </c>
      <c r="E7" s="57">
        <v>0</v>
      </c>
      <c r="F7" s="38"/>
      <c r="G7" s="69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6"/>
      <c r="IA7" s="36"/>
      <c r="IB7" s="36"/>
      <c r="IC7" s="36"/>
      <c r="ID7" s="36"/>
      <c r="IE7" s="36"/>
      <c r="IF7" s="36"/>
      <c r="IG7" s="36"/>
      <c r="IH7" s="37"/>
      <c r="II7" s="37"/>
      <c r="IJ7" s="37"/>
      <c r="IK7" s="37"/>
      <c r="IL7" s="37"/>
    </row>
    <row r="8" spans="1:246">
      <c r="A8" s="54" t="s">
        <v>49</v>
      </c>
      <c r="B8" s="68">
        <f>1055975+1055975+524764</f>
        <v>2636714</v>
      </c>
      <c r="C8" s="56">
        <f>830000+282264+830000+89501+145504+800000+1608000</f>
        <v>4585269</v>
      </c>
      <c r="D8" s="54">
        <f t="shared" si="1"/>
        <v>3610991.5</v>
      </c>
      <c r="E8" s="57">
        <v>1</v>
      </c>
      <c r="F8" s="38">
        <f t="shared" si="0"/>
        <v>3610991.5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6"/>
      <c r="IA8" s="36"/>
      <c r="IB8" s="36"/>
      <c r="IC8" s="36"/>
      <c r="ID8" s="36"/>
      <c r="IE8" s="36"/>
      <c r="IF8" s="36"/>
      <c r="IG8" s="36"/>
      <c r="IH8" s="37"/>
      <c r="II8" s="37"/>
      <c r="IJ8" s="37"/>
      <c r="IK8" s="37"/>
      <c r="IL8" s="37"/>
    </row>
    <row r="9" spans="1:246">
      <c r="A9" s="54" t="s">
        <v>31</v>
      </c>
      <c r="B9" s="68">
        <v>-218441</v>
      </c>
      <c r="C9" s="55">
        <v>-122363</v>
      </c>
      <c r="D9" s="54">
        <f t="shared" si="1"/>
        <v>-170402</v>
      </c>
      <c r="E9" s="57">
        <v>1</v>
      </c>
      <c r="F9" s="38">
        <f>E9*D9</f>
        <v>-170402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6"/>
      <c r="IA9" s="36"/>
      <c r="IB9" s="36"/>
      <c r="IC9" s="36"/>
      <c r="ID9" s="36"/>
      <c r="IE9" s="36"/>
      <c r="IF9" s="36"/>
      <c r="IG9" s="36"/>
      <c r="IH9" s="37"/>
      <c r="II9" s="37"/>
      <c r="IJ9" s="37"/>
      <c r="IK9" s="37"/>
      <c r="IL9" s="37"/>
    </row>
    <row r="10" spans="1:246">
      <c r="A10" s="45" t="s">
        <v>53</v>
      </c>
      <c r="B10" s="43" t="s">
        <v>76</v>
      </c>
      <c r="C10" s="45" t="s">
        <v>46</v>
      </c>
      <c r="D10" s="45" t="s">
        <v>29</v>
      </c>
      <c r="E10" s="46" t="s">
        <v>0</v>
      </c>
      <c r="F10" s="45" t="s">
        <v>30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6"/>
      <c r="IA10" s="36"/>
      <c r="IB10" s="36"/>
      <c r="IC10" s="36"/>
      <c r="ID10" s="36"/>
      <c r="IE10" s="36"/>
      <c r="IF10" s="36"/>
      <c r="IG10" s="36"/>
      <c r="IH10" s="37"/>
      <c r="II10" s="37"/>
      <c r="IJ10" s="37"/>
      <c r="IK10" s="37"/>
      <c r="IL10" s="37"/>
    </row>
    <row r="11" spans="1:246">
      <c r="A11" s="54" t="s">
        <v>54</v>
      </c>
      <c r="B11" s="55">
        <v>114470</v>
      </c>
      <c r="C11" s="56">
        <v>159430</v>
      </c>
      <c r="D11" s="54">
        <f t="shared" ref="D11:D12" si="2">AVERAGE(B11:C11)</f>
        <v>136950</v>
      </c>
      <c r="E11" s="57">
        <v>1</v>
      </c>
      <c r="F11" s="38">
        <f t="shared" ref="F11:F14" si="3">E11*D11</f>
        <v>136950</v>
      </c>
      <c r="G11" s="35"/>
      <c r="H11" s="35"/>
      <c r="I11" s="35" t="s">
        <v>61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6"/>
      <c r="ID11" s="36"/>
      <c r="IE11" s="36"/>
      <c r="IF11" s="36"/>
      <c r="IG11" s="36"/>
      <c r="IH11" s="36"/>
      <c r="II11" s="36"/>
      <c r="IJ11" s="36"/>
      <c r="IK11" s="37"/>
      <c r="IL11" s="37"/>
    </row>
    <row r="12" spans="1:246">
      <c r="A12" s="54" t="s">
        <v>75</v>
      </c>
      <c r="B12" s="55">
        <v>0</v>
      </c>
      <c r="C12" s="56">
        <v>800000</v>
      </c>
      <c r="D12" s="54">
        <f t="shared" si="2"/>
        <v>400000</v>
      </c>
      <c r="E12" s="57">
        <v>1</v>
      </c>
      <c r="F12" s="38">
        <f t="shared" si="3"/>
        <v>400000</v>
      </c>
      <c r="G12" s="35"/>
      <c r="H12" s="35"/>
      <c r="I12" s="67" t="s">
        <v>65</v>
      </c>
      <c r="J12" s="67" t="s">
        <v>66</v>
      </c>
      <c r="K12" s="67" t="s">
        <v>67</v>
      </c>
      <c r="L12" s="67" t="s">
        <v>68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6"/>
      <c r="ID12" s="36"/>
      <c r="IE12" s="36"/>
      <c r="IF12" s="36"/>
      <c r="IG12" s="36"/>
      <c r="IH12" s="36"/>
      <c r="II12" s="36"/>
      <c r="IJ12" s="36"/>
      <c r="IK12" s="37"/>
      <c r="IL12" s="37"/>
    </row>
    <row r="13" spans="1:246">
      <c r="A13" s="54" t="s">
        <v>43</v>
      </c>
      <c r="B13" s="55">
        <f>16200+4440+38959</f>
        <v>59599</v>
      </c>
      <c r="C13" s="56">
        <v>213902</v>
      </c>
      <c r="D13" s="54">
        <f t="shared" ref="D13:D14" si="4">AVERAGE(B13:C13)</f>
        <v>136750.5</v>
      </c>
      <c r="E13" s="57">
        <v>0.5</v>
      </c>
      <c r="F13" s="38">
        <f t="shared" si="3"/>
        <v>68375.25</v>
      </c>
      <c r="G13" s="35"/>
      <c r="H13" s="35"/>
      <c r="I13" s="67">
        <f>0+26797872+37617642+50277872+60495843+70626451+82385188+75288806+98067653+97589561</f>
        <v>599146888</v>
      </c>
      <c r="J13" s="67">
        <f>656665332</f>
        <v>656665332</v>
      </c>
      <c r="K13" s="67">
        <v>656495705</v>
      </c>
      <c r="L13" s="6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6"/>
      <c r="ID13" s="36"/>
      <c r="IE13" s="36"/>
      <c r="IF13" s="36"/>
      <c r="IG13" s="36"/>
      <c r="IH13" s="36"/>
      <c r="II13" s="36"/>
      <c r="IJ13" s="36"/>
      <c r="IK13" s="37"/>
      <c r="IL13" s="37"/>
    </row>
    <row r="14" spans="1:246">
      <c r="A14" s="54" t="s">
        <v>31</v>
      </c>
      <c r="B14" s="55">
        <v>0</v>
      </c>
      <c r="C14" s="55">
        <v>-105273</v>
      </c>
      <c r="D14" s="54">
        <f t="shared" si="4"/>
        <v>-52636.5</v>
      </c>
      <c r="E14" s="57">
        <v>1</v>
      </c>
      <c r="F14" s="38">
        <f t="shared" si="3"/>
        <v>-52636.5</v>
      </c>
      <c r="G14" s="35"/>
      <c r="H14" s="35"/>
      <c r="I14" s="35" t="s">
        <v>74</v>
      </c>
      <c r="J14" s="35">
        <v>8459654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6"/>
      <c r="IA14" s="36"/>
      <c r="IB14" s="36"/>
      <c r="IC14" s="36"/>
      <c r="ID14" s="36"/>
      <c r="IE14" s="36"/>
      <c r="IF14" s="36"/>
      <c r="IG14" s="36"/>
      <c r="IH14" s="37"/>
      <c r="II14" s="37"/>
      <c r="IJ14" s="37"/>
      <c r="IK14" s="37"/>
      <c r="IL14" s="37"/>
    </row>
    <row r="15" spans="1:246">
      <c r="A15" s="45" t="s">
        <v>55</v>
      </c>
      <c r="B15" s="43" t="s">
        <v>76</v>
      </c>
      <c r="C15" s="45" t="s">
        <v>46</v>
      </c>
      <c r="D15" s="45" t="s">
        <v>29</v>
      </c>
      <c r="E15" s="46" t="s">
        <v>0</v>
      </c>
      <c r="F15" s="45" t="s">
        <v>30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6"/>
      <c r="ID15" s="36"/>
      <c r="IE15" s="36"/>
      <c r="IF15" s="36"/>
      <c r="IG15" s="36"/>
      <c r="IH15" s="36"/>
      <c r="II15" s="36"/>
      <c r="IJ15" s="36"/>
      <c r="IK15" s="37"/>
      <c r="IL15" s="37"/>
    </row>
    <row r="16" spans="1:246">
      <c r="A16" s="54" t="s">
        <v>75</v>
      </c>
      <c r="B16" s="62">
        <v>0</v>
      </c>
      <c r="C16" s="55">
        <v>1608000</v>
      </c>
      <c r="D16" s="54">
        <f t="shared" ref="D16:D19" si="5">AVERAGE(B16:C16)</f>
        <v>804000</v>
      </c>
      <c r="E16" s="57">
        <v>0</v>
      </c>
      <c r="F16" s="38">
        <f t="shared" ref="F16:F19" si="6">E16*D16</f>
        <v>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6"/>
      <c r="ID16" s="36"/>
      <c r="IE16" s="36"/>
      <c r="IF16" s="36"/>
      <c r="IG16" s="36"/>
      <c r="IH16" s="36"/>
      <c r="II16" s="36"/>
      <c r="IJ16" s="36"/>
      <c r="IK16" s="37"/>
      <c r="IL16" s="37"/>
    </row>
    <row r="17" spans="1:246">
      <c r="A17" s="54" t="s">
        <v>56</v>
      </c>
      <c r="B17" s="55">
        <v>405000</v>
      </c>
      <c r="C17" s="56">
        <v>3504</v>
      </c>
      <c r="D17" s="54">
        <f t="shared" si="5"/>
        <v>204252</v>
      </c>
      <c r="E17" s="57">
        <v>1</v>
      </c>
      <c r="F17" s="38">
        <f t="shared" si="6"/>
        <v>204252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6"/>
      <c r="ID17" s="36"/>
      <c r="IE17" s="36"/>
      <c r="IF17" s="36"/>
      <c r="IG17" s="36"/>
      <c r="IH17" s="36"/>
      <c r="II17" s="36"/>
      <c r="IJ17" s="36"/>
      <c r="IK17" s="37"/>
      <c r="IL17" s="37"/>
    </row>
    <row r="18" spans="1:246">
      <c r="A18" s="54" t="s">
        <v>43</v>
      </c>
      <c r="B18" s="55">
        <v>11172</v>
      </c>
      <c r="C18" s="56">
        <v>3504</v>
      </c>
      <c r="D18" s="54">
        <f t="shared" si="5"/>
        <v>7338</v>
      </c>
      <c r="E18" s="57">
        <v>0.5</v>
      </c>
      <c r="F18" s="38">
        <f t="shared" si="6"/>
        <v>3669</v>
      </c>
      <c r="G18" s="35"/>
      <c r="H18" s="35"/>
      <c r="I18" s="35" t="s">
        <v>61</v>
      </c>
      <c r="J18" s="35" t="s">
        <v>69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6"/>
      <c r="ID18" s="36"/>
      <c r="IE18" s="36"/>
      <c r="IF18" s="36"/>
      <c r="IG18" s="36"/>
      <c r="IH18" s="36"/>
      <c r="II18" s="36"/>
      <c r="IJ18" s="36"/>
      <c r="IK18" s="37"/>
      <c r="IL18" s="37"/>
    </row>
    <row r="19" spans="1:246">
      <c r="A19" s="54" t="s">
        <v>31</v>
      </c>
      <c r="B19" s="55">
        <v>0</v>
      </c>
      <c r="C19" s="55">
        <v>-281799</v>
      </c>
      <c r="D19" s="54">
        <f t="shared" si="5"/>
        <v>-140899.5</v>
      </c>
      <c r="E19" s="57">
        <v>1</v>
      </c>
      <c r="F19" s="38">
        <f t="shared" si="6"/>
        <v>-140899.5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6"/>
      <c r="IA19" s="36"/>
      <c r="IB19" s="36"/>
      <c r="IC19" s="36"/>
      <c r="ID19" s="36"/>
      <c r="IE19" s="36"/>
      <c r="IF19" s="36"/>
      <c r="IG19" s="36"/>
      <c r="IH19" s="37"/>
      <c r="II19" s="37"/>
      <c r="IJ19" s="37"/>
      <c r="IK19" s="37"/>
      <c r="IL19" s="37"/>
    </row>
    <row r="20" spans="1:246">
      <c r="A20" s="45" t="s">
        <v>57</v>
      </c>
      <c r="B20" s="43" t="s">
        <v>76</v>
      </c>
      <c r="C20" s="45" t="s">
        <v>46</v>
      </c>
      <c r="D20" s="45" t="s">
        <v>29</v>
      </c>
      <c r="E20" s="46" t="s">
        <v>0</v>
      </c>
      <c r="F20" s="45" t="s">
        <v>30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6"/>
      <c r="ID20" s="36"/>
      <c r="IE20" s="36"/>
      <c r="IF20" s="36"/>
      <c r="IG20" s="36"/>
      <c r="IH20" s="36"/>
      <c r="II20" s="36"/>
      <c r="IJ20" s="36"/>
      <c r="IK20" s="37"/>
      <c r="IL20" s="37"/>
    </row>
    <row r="21" spans="1:246">
      <c r="A21" s="54" t="s">
        <v>75</v>
      </c>
      <c r="B21" s="55">
        <v>1380000</v>
      </c>
      <c r="C21" s="55">
        <v>790000</v>
      </c>
      <c r="D21" s="54">
        <f t="shared" ref="D21" si="7">AVERAGE(B21:C21)</f>
        <v>1085000</v>
      </c>
      <c r="E21" s="57">
        <v>1</v>
      </c>
      <c r="F21" s="38">
        <f t="shared" ref="F21" si="8">E21*D21</f>
        <v>1085000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6"/>
      <c r="ID21" s="36"/>
      <c r="IE21" s="36"/>
      <c r="IF21" s="36"/>
      <c r="IG21" s="36"/>
      <c r="IH21" s="36"/>
      <c r="II21" s="36"/>
      <c r="IJ21" s="36"/>
      <c r="IK21" s="37"/>
      <c r="IL21" s="37"/>
    </row>
    <row r="22" spans="1:246">
      <c r="A22" s="54" t="s">
        <v>43</v>
      </c>
      <c r="B22" s="55">
        <v>2761</v>
      </c>
      <c r="C22" s="56">
        <v>322358</v>
      </c>
      <c r="D22" s="54">
        <f t="shared" ref="D22:D23" si="9">AVERAGE(B22:C22)</f>
        <v>162559.5</v>
      </c>
      <c r="E22" s="57">
        <v>0.5</v>
      </c>
      <c r="F22" s="38">
        <f t="shared" ref="F22:F23" si="10">E22*D22</f>
        <v>81279.75</v>
      </c>
      <c r="G22" s="35" t="s">
        <v>73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6"/>
      <c r="ID22" s="36"/>
      <c r="IE22" s="36"/>
      <c r="IF22" s="36"/>
      <c r="IG22" s="36"/>
      <c r="IH22" s="36"/>
      <c r="II22" s="36"/>
      <c r="IJ22" s="36"/>
      <c r="IK22" s="37"/>
      <c r="IL22" s="37"/>
    </row>
    <row r="23" spans="1:246" ht="10.5" customHeight="1">
      <c r="A23" s="54" t="s">
        <v>31</v>
      </c>
      <c r="B23" s="55">
        <v>-131951</v>
      </c>
      <c r="C23" s="55">
        <v>-106003</v>
      </c>
      <c r="D23" s="54">
        <f t="shared" si="9"/>
        <v>-118977</v>
      </c>
      <c r="E23" s="57">
        <v>1</v>
      </c>
      <c r="F23" s="38">
        <f t="shared" si="10"/>
        <v>-118977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6"/>
      <c r="ID23" s="36"/>
      <c r="IE23" s="36"/>
      <c r="IF23" s="36"/>
      <c r="IG23" s="36"/>
      <c r="IH23" s="36"/>
      <c r="II23" s="36"/>
      <c r="IJ23" s="36"/>
      <c r="IK23" s="37"/>
      <c r="IL23" s="37"/>
    </row>
    <row r="24" spans="1:246" ht="10.5" customHeight="1">
      <c r="A24" s="47" t="s">
        <v>32</v>
      </c>
      <c r="B24" s="48"/>
      <c r="C24" s="48"/>
      <c r="D24" s="48"/>
      <c r="E24" s="48"/>
      <c r="F24" s="49">
        <f>+SUM(F3:F23)</f>
        <v>14030826.369999999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6"/>
      <c r="ID24" s="36"/>
      <c r="IE24" s="36"/>
      <c r="IF24" s="36"/>
      <c r="IG24" s="36"/>
      <c r="IH24" s="36"/>
      <c r="II24" s="36"/>
      <c r="IJ24" s="36"/>
      <c r="IK24" s="37"/>
      <c r="IL24" s="37"/>
    </row>
    <row r="25" spans="1:246" ht="10.5" customHeight="1">
      <c r="A25" s="42" t="s">
        <v>33</v>
      </c>
      <c r="B25" s="50"/>
      <c r="C25" s="50"/>
      <c r="D25" s="50"/>
      <c r="E25" s="50"/>
      <c r="F25" s="49">
        <f>F24/12</f>
        <v>1169235.5308333333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6"/>
      <c r="ID25" s="36"/>
      <c r="IE25" s="36"/>
      <c r="IF25" s="36"/>
      <c r="IG25" s="36"/>
      <c r="IH25" s="36"/>
      <c r="II25" s="36"/>
      <c r="IJ25" s="36"/>
      <c r="IK25" s="37"/>
      <c r="IL25" s="37"/>
    </row>
    <row r="26" spans="1:246" ht="10.5" customHeight="1">
      <c r="A26" s="42" t="s">
        <v>34</v>
      </c>
      <c r="B26" s="50"/>
      <c r="C26" s="50"/>
      <c r="D26" s="50"/>
      <c r="E26" s="50"/>
      <c r="F26" s="38">
        <f>RTR!I19</f>
        <v>1722512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6"/>
      <c r="ID26" s="36"/>
      <c r="IE26" s="36"/>
      <c r="IF26" s="36"/>
      <c r="IG26" s="36"/>
      <c r="IH26" s="36"/>
      <c r="II26" s="36"/>
      <c r="IJ26" s="36"/>
      <c r="IK26" s="37"/>
      <c r="IL26" s="37"/>
    </row>
    <row r="27" spans="1:246" ht="10.5" customHeight="1">
      <c r="A27" s="42" t="s">
        <v>47</v>
      </c>
      <c r="B27" s="42"/>
      <c r="C27" s="42"/>
      <c r="D27" s="42"/>
      <c r="E27" s="42"/>
      <c r="F27" s="51">
        <v>0.85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6"/>
      <c r="ID27" s="36"/>
      <c r="IE27" s="36"/>
      <c r="IF27" s="36"/>
      <c r="IG27" s="36"/>
      <c r="IH27" s="36"/>
      <c r="II27" s="36"/>
      <c r="IJ27" s="36"/>
      <c r="IK27" s="37"/>
      <c r="IL27" s="37"/>
    </row>
    <row r="28" spans="1:246" ht="10.5" customHeight="1">
      <c r="A28" s="42" t="s">
        <v>35</v>
      </c>
      <c r="B28" s="50"/>
      <c r="C28" s="50"/>
      <c r="D28" s="50"/>
      <c r="E28" s="50"/>
      <c r="F28" s="43">
        <f>(F25*F27)-F26</f>
        <v>-728661.79879166675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6"/>
      <c r="ID28" s="36"/>
      <c r="IE28" s="36"/>
      <c r="IF28" s="36"/>
      <c r="IG28" s="36"/>
      <c r="IH28" s="36"/>
      <c r="II28" s="36"/>
      <c r="IJ28" s="36"/>
      <c r="IK28" s="37"/>
      <c r="IL28" s="37"/>
    </row>
    <row r="29" spans="1:246" ht="10.5" customHeight="1">
      <c r="A29" s="42" t="s">
        <v>36</v>
      </c>
      <c r="B29" s="50"/>
      <c r="C29" s="50"/>
      <c r="D29" s="50"/>
      <c r="E29" s="50"/>
      <c r="F29" s="42">
        <v>240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6"/>
      <c r="ID29" s="36"/>
      <c r="IE29" s="36"/>
      <c r="IF29" s="36"/>
      <c r="IG29" s="36"/>
      <c r="IH29" s="36"/>
      <c r="II29" s="36"/>
      <c r="IJ29" s="36"/>
      <c r="IK29" s="37"/>
      <c r="IL29" s="37"/>
    </row>
    <row r="30" spans="1:246" ht="10.5" customHeight="1">
      <c r="A30" s="42" t="s">
        <v>37</v>
      </c>
      <c r="B30" s="50"/>
      <c r="C30" s="50"/>
      <c r="D30" s="50"/>
      <c r="E30" s="50"/>
      <c r="F30" s="51">
        <v>7.0000000000000007E-2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6"/>
      <c r="ID30" s="36"/>
      <c r="IE30" s="36"/>
      <c r="IF30" s="36"/>
      <c r="IG30" s="36"/>
      <c r="IH30" s="36"/>
      <c r="II30" s="36"/>
      <c r="IJ30" s="36"/>
      <c r="IK30" s="37"/>
      <c r="IL30" s="37"/>
    </row>
    <row r="31" spans="1:246" ht="10.5" customHeight="1">
      <c r="A31" s="42" t="s">
        <v>38</v>
      </c>
      <c r="B31" s="50"/>
      <c r="C31" s="50"/>
      <c r="D31" s="50"/>
      <c r="E31" s="50"/>
      <c r="F31" s="52">
        <f>PMT(F30/12,F29,-100000)</f>
        <v>775.29893561887457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6"/>
      <c r="ID31" s="36"/>
      <c r="IE31" s="36"/>
      <c r="IF31" s="36"/>
      <c r="IG31" s="36"/>
      <c r="IH31" s="36"/>
      <c r="II31" s="36"/>
      <c r="IJ31" s="36"/>
      <c r="IK31" s="37"/>
      <c r="IL31" s="37"/>
    </row>
    <row r="32" spans="1:246">
      <c r="A32" s="42" t="s">
        <v>39</v>
      </c>
      <c r="B32" s="50"/>
      <c r="C32" s="50"/>
      <c r="D32" s="50"/>
      <c r="E32" s="50"/>
      <c r="F32" s="53">
        <f>F28/F31</f>
        <v>-939.84625196217996</v>
      </c>
    </row>
  </sheetData>
  <sheetProtection selectLockedCells="1" selectUnlockedCells="1"/>
  <mergeCells count="1">
    <mergeCell ref="G5:G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zoomScale="136" zoomScaleNormal="136" workbookViewId="0">
      <selection activeCell="G3" sqref="G3"/>
    </sheetView>
  </sheetViews>
  <sheetFormatPr defaultColWidth="22.140625" defaultRowHeight="8.25" customHeight="1"/>
  <cols>
    <col min="1" max="1" width="5.28515625" style="20" bestFit="1" customWidth="1"/>
    <col min="2" max="2" width="12" style="20" customWidth="1"/>
    <col min="3" max="3" width="13.7109375" style="20" customWidth="1"/>
    <col min="4" max="4" width="8.42578125" style="20" customWidth="1"/>
    <col min="5" max="5" width="6.5703125" style="20" customWidth="1"/>
    <col min="6" max="6" width="9.85546875" style="20" customWidth="1"/>
    <col min="7" max="7" width="9.140625" style="20" customWidth="1"/>
    <col min="8" max="8" width="11.5703125" style="20" customWidth="1"/>
    <col min="9" max="9" width="8.140625" style="20" customWidth="1"/>
    <col min="10" max="10" width="7.5703125" style="20" customWidth="1"/>
    <col min="11" max="11" width="7.28515625" style="20" customWidth="1"/>
    <col min="12" max="12" width="10.28515625" style="20" customWidth="1"/>
    <col min="13" max="13" width="13.42578125" style="20" customWidth="1"/>
    <col min="14" max="246" width="22.140625" style="20"/>
    <col min="247" max="16384" width="22.140625" style="21"/>
  </cols>
  <sheetData>
    <row r="1" spans="1:246" ht="11.25">
      <c r="A1" s="60" t="s">
        <v>1</v>
      </c>
      <c r="B1" s="60" t="s">
        <v>2</v>
      </c>
      <c r="C1" s="60" t="s">
        <v>3</v>
      </c>
      <c r="D1" s="60" t="s">
        <v>4</v>
      </c>
      <c r="E1" s="60" t="s">
        <v>50</v>
      </c>
      <c r="F1" s="60" t="s">
        <v>5</v>
      </c>
      <c r="G1" s="60" t="s">
        <v>6</v>
      </c>
      <c r="H1" s="60" t="s">
        <v>42</v>
      </c>
      <c r="I1" s="64" t="s">
        <v>59</v>
      </c>
      <c r="J1" s="63"/>
      <c r="IL1" s="21"/>
    </row>
    <row r="2" spans="1:246" s="24" customFormat="1" ht="11.25">
      <c r="A2" s="26">
        <v>1</v>
      </c>
      <c r="B2" s="25"/>
      <c r="C2" s="26" t="s">
        <v>51</v>
      </c>
      <c r="D2" s="26" t="s">
        <v>60</v>
      </c>
      <c r="E2" s="25"/>
      <c r="F2" s="32">
        <v>100000000</v>
      </c>
      <c r="G2" s="25">
        <v>706260</v>
      </c>
      <c r="H2" s="25" t="s">
        <v>44</v>
      </c>
      <c r="I2" s="63" t="s">
        <v>58</v>
      </c>
      <c r="J2" s="6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6" s="24" customFormat="1" ht="11.25">
      <c r="A3" s="26">
        <v>2</v>
      </c>
      <c r="B3" s="25">
        <v>6831200013173</v>
      </c>
      <c r="C3" s="26" t="s">
        <v>61</v>
      </c>
      <c r="D3" s="26" t="s">
        <v>60</v>
      </c>
      <c r="E3" s="27"/>
      <c r="F3" s="58">
        <v>8300000</v>
      </c>
      <c r="G3" s="59">
        <v>23042</v>
      </c>
      <c r="H3" s="30" t="s">
        <v>44</v>
      </c>
      <c r="I3" s="63" t="s">
        <v>62</v>
      </c>
      <c r="J3" s="6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6" s="24" customFormat="1" ht="11.25">
      <c r="A4" s="26">
        <v>3</v>
      </c>
      <c r="B4" s="25">
        <v>6831200013296</v>
      </c>
      <c r="C4" s="26" t="s">
        <v>61</v>
      </c>
      <c r="D4" s="26" t="s">
        <v>60</v>
      </c>
      <c r="E4" s="27"/>
      <c r="F4" s="31">
        <v>600000</v>
      </c>
      <c r="G4" s="25">
        <v>20833</v>
      </c>
      <c r="H4" s="25" t="s">
        <v>44</v>
      </c>
      <c r="I4" s="63" t="s">
        <v>62</v>
      </c>
      <c r="J4" s="6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6" ht="11.25">
      <c r="A5" s="26">
        <v>4</v>
      </c>
      <c r="B5" s="25">
        <v>6831200013348</v>
      </c>
      <c r="C5" s="26" t="s">
        <v>61</v>
      </c>
      <c r="D5" s="26" t="s">
        <v>60</v>
      </c>
      <c r="E5" s="25"/>
      <c r="F5" s="31">
        <v>13400000</v>
      </c>
      <c r="G5" s="25">
        <v>49635</v>
      </c>
      <c r="H5" s="25" t="s">
        <v>44</v>
      </c>
      <c r="I5" s="63" t="s">
        <v>62</v>
      </c>
      <c r="J5" s="63"/>
      <c r="IL5" s="21"/>
    </row>
    <row r="6" spans="1:246" s="24" customFormat="1" ht="11.25">
      <c r="A6" s="26">
        <v>5</v>
      </c>
      <c r="B6" s="25">
        <v>6831200013349</v>
      </c>
      <c r="C6" s="26" t="s">
        <v>61</v>
      </c>
      <c r="D6" s="26" t="s">
        <v>60</v>
      </c>
      <c r="E6" s="25"/>
      <c r="F6" s="32">
        <v>14000000</v>
      </c>
      <c r="G6" s="25">
        <v>88360</v>
      </c>
      <c r="H6" s="25" t="s">
        <v>44</v>
      </c>
      <c r="I6" s="63" t="s">
        <v>62</v>
      </c>
      <c r="J6" s="6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6" s="24" customFormat="1" ht="11.25">
      <c r="A7" s="26">
        <v>6</v>
      </c>
      <c r="B7" s="25">
        <v>6831200013386</v>
      </c>
      <c r="C7" s="26" t="s">
        <v>61</v>
      </c>
      <c r="D7" s="26" t="s">
        <v>60</v>
      </c>
      <c r="E7" s="25"/>
      <c r="F7" s="32">
        <v>7500000</v>
      </c>
      <c r="G7" s="25">
        <v>53727</v>
      </c>
      <c r="H7" s="25" t="s">
        <v>44</v>
      </c>
      <c r="I7" s="63" t="s">
        <v>62</v>
      </c>
      <c r="J7" s="6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6" s="24" customFormat="1" ht="11.25">
      <c r="A8" s="26">
        <v>7</v>
      </c>
      <c r="B8" s="25">
        <v>6831200013418</v>
      </c>
      <c r="C8" s="26" t="s">
        <v>61</v>
      </c>
      <c r="D8" s="26" t="s">
        <v>60</v>
      </c>
      <c r="E8" s="27"/>
      <c r="F8" s="32">
        <v>20000000</v>
      </c>
      <c r="G8" s="25">
        <v>457992</v>
      </c>
      <c r="H8" s="25" t="s">
        <v>44</v>
      </c>
      <c r="I8" s="63" t="s">
        <v>62</v>
      </c>
      <c r="J8" s="6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6" s="24" customFormat="1" ht="11.25">
      <c r="A9" s="26">
        <v>8</v>
      </c>
      <c r="B9" s="25">
        <v>6831200013426</v>
      </c>
      <c r="C9" s="26" t="s">
        <v>61</v>
      </c>
      <c r="D9" s="26" t="s">
        <v>60</v>
      </c>
      <c r="E9" s="27"/>
      <c r="F9" s="32">
        <v>600000</v>
      </c>
      <c r="G9" s="25">
        <v>15186</v>
      </c>
      <c r="H9" s="25" t="s">
        <v>48</v>
      </c>
      <c r="I9" s="63" t="s">
        <v>62</v>
      </c>
      <c r="J9" s="6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6" ht="11.25">
      <c r="A10" s="26">
        <v>9</v>
      </c>
      <c r="B10" s="25">
        <v>6831200013428</v>
      </c>
      <c r="C10" s="26" t="s">
        <v>61</v>
      </c>
      <c r="D10" s="26" t="s">
        <v>60</v>
      </c>
      <c r="E10" s="25"/>
      <c r="F10" s="32">
        <v>2000000</v>
      </c>
      <c r="G10" s="25">
        <v>39218</v>
      </c>
      <c r="H10" s="25" t="s">
        <v>44</v>
      </c>
      <c r="I10" s="63" t="s">
        <v>62</v>
      </c>
      <c r="J10" s="63"/>
      <c r="IL10" s="21"/>
    </row>
    <row r="11" spans="1:246" s="24" customFormat="1" ht="11.25">
      <c r="A11" s="26">
        <v>10</v>
      </c>
      <c r="B11" s="25">
        <v>6831200013471</v>
      </c>
      <c r="C11" s="26" t="s">
        <v>61</v>
      </c>
      <c r="D11" s="26" t="s">
        <v>60</v>
      </c>
      <c r="E11" s="25"/>
      <c r="F11" s="32">
        <v>26500000</v>
      </c>
      <c r="G11" s="25">
        <v>168767</v>
      </c>
      <c r="H11" s="25" t="s">
        <v>44</v>
      </c>
      <c r="I11" s="63" t="s">
        <v>62</v>
      </c>
      <c r="J11" s="6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6" s="24" customFormat="1" ht="11.25">
      <c r="A12" s="26">
        <v>11</v>
      </c>
      <c r="B12" s="25">
        <v>6831200013479</v>
      </c>
      <c r="C12" s="26" t="s">
        <v>61</v>
      </c>
      <c r="D12" s="26" t="s">
        <v>60</v>
      </c>
      <c r="E12" s="25"/>
      <c r="F12" s="32">
        <v>2100000</v>
      </c>
      <c r="G12" s="25">
        <v>35078</v>
      </c>
      <c r="H12" s="25" t="s">
        <v>44</v>
      </c>
      <c r="I12" s="63" t="s">
        <v>62</v>
      </c>
      <c r="J12" s="6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6" ht="11.25">
      <c r="A13" s="26">
        <v>12</v>
      </c>
      <c r="B13" s="29">
        <v>30842</v>
      </c>
      <c r="C13" s="26" t="s">
        <v>61</v>
      </c>
      <c r="D13" s="26" t="s">
        <v>63</v>
      </c>
      <c r="E13" s="27"/>
      <c r="F13" s="28">
        <v>2500000</v>
      </c>
      <c r="G13" s="25">
        <v>51390</v>
      </c>
      <c r="H13" s="25" t="s">
        <v>44</v>
      </c>
      <c r="I13" s="63" t="s">
        <v>64</v>
      </c>
      <c r="J13" s="63"/>
      <c r="IL13" s="21"/>
    </row>
    <row r="14" spans="1:246" s="24" customFormat="1" ht="11.25">
      <c r="A14" s="26">
        <v>13</v>
      </c>
      <c r="B14" s="29">
        <v>80930</v>
      </c>
      <c r="C14" s="26" t="s">
        <v>61</v>
      </c>
      <c r="D14" s="26" t="s">
        <v>63</v>
      </c>
      <c r="E14" s="27"/>
      <c r="F14" s="28">
        <v>1100000</v>
      </c>
      <c r="G14" s="25">
        <v>28210</v>
      </c>
      <c r="H14" s="25" t="s">
        <v>44</v>
      </c>
      <c r="I14" s="63" t="s">
        <v>64</v>
      </c>
      <c r="J14" s="6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6" s="24" customFormat="1" ht="11.25">
      <c r="A15" s="26"/>
      <c r="B15" s="29"/>
      <c r="C15" s="34"/>
      <c r="D15" s="26"/>
      <c r="E15" s="27"/>
      <c r="F15" s="28"/>
      <c r="G15" s="25"/>
      <c r="H15" s="25"/>
      <c r="I15" s="63"/>
      <c r="J15" s="6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6" ht="11.25">
      <c r="A16" s="26"/>
      <c r="B16" s="27"/>
      <c r="C16" s="33"/>
      <c r="D16" s="26"/>
      <c r="E16" s="27"/>
      <c r="F16" s="28"/>
      <c r="G16" s="25"/>
      <c r="H16" s="25"/>
      <c r="I16" s="63"/>
      <c r="J16" s="63"/>
      <c r="IL16" s="21"/>
    </row>
    <row r="17" spans="1:245" s="24" customFormat="1" ht="11.25">
      <c r="A17" s="26"/>
      <c r="B17" s="27"/>
      <c r="C17" s="33"/>
      <c r="D17" s="26"/>
      <c r="E17" s="27"/>
      <c r="F17" s="28"/>
      <c r="G17" s="25"/>
      <c r="H17" s="25"/>
      <c r="I17" s="63"/>
      <c r="J17" s="6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26"/>
      <c r="B18" s="27"/>
      <c r="C18" s="33"/>
      <c r="D18" s="26"/>
      <c r="E18" s="27"/>
      <c r="F18" s="28"/>
      <c r="G18" s="25"/>
      <c r="H18" s="25"/>
      <c r="I18" s="63"/>
      <c r="J18" s="6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I19" s="22">
        <f>SUMIF(H2:H18,"Y",G2:G18)</f>
        <v>1722512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0" t="s">
        <v>7</v>
      </c>
      <c r="B1" s="70"/>
      <c r="C1" s="2"/>
    </row>
    <row r="2" spans="1:6" ht="14.25" customHeight="1">
      <c r="A2" s="70" t="s">
        <v>8</v>
      </c>
      <c r="B2" s="70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2021-03-25T11:16:51Z</dcterms:modified>
</cp:coreProperties>
</file>