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5" i="1"/>
  <c r="L7" i="2"/>
  <c r="J4"/>
  <c r="J3"/>
  <c r="C12" i="1"/>
  <c r="C7"/>
  <c r="B7"/>
  <c r="D8"/>
  <c r="F8" s="1"/>
  <c r="D12"/>
  <c r="F12" s="1"/>
  <c r="D13"/>
  <c r="F13" s="1"/>
  <c r="D11"/>
  <c r="F11" s="1"/>
  <c r="D5"/>
  <c r="F5" s="1"/>
  <c r="D7" l="1"/>
  <c r="F7" s="1"/>
  <c r="D4"/>
  <c r="F4" s="1"/>
  <c r="F16" l="1"/>
  <c r="D9" l="1"/>
  <c r="D2"/>
  <c r="F9" l="1"/>
  <c r="F2"/>
  <c r="D3"/>
  <c r="D6" l="1"/>
  <c r="F6" s="1"/>
  <c r="F3"/>
  <c r="F14" l="1"/>
  <c r="F21"/>
  <c r="F6" i="5" l="1"/>
  <c r="F7"/>
  <c r="F8"/>
  <c r="F9"/>
  <c r="F10"/>
  <c r="F11"/>
  <c r="F12"/>
  <c r="E13"/>
  <c r="F15" i="1" l="1"/>
  <c r="F13" i="5"/>
  <c r="F18" i="1" l="1"/>
  <c r="F22" s="1"/>
</calcChain>
</file>

<file path=xl/sharedStrings.xml><?xml version="1.0" encoding="utf-8"?>
<sst xmlns="http://schemas.openxmlformats.org/spreadsheetml/2006/main" count="99" uniqueCount="82">
  <si>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</si>
  <si>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</si>
  <si>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</si>
  <si>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</si>
  <si>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</si>
  <si>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</si>
  <si>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</si>
  <si>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</si>
  <si>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</si>
  <si>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</si>
  <si>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</si>
  <si>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</si>
  <si>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</si>
  <si>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</si>
  <si>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</si>
  <si>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</si>
  <si>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</si>
  <si>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</si>
  <si>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</si>
  <si>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</si>
  <si>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</si>
  <si>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</si>
  <si>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</si>
  <si>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</si>
  <si>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</si>
  <si>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</si>
  <si>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</si>
  <si>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</si>
  <si>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</si>
  <si>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</si>
  <si>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</si>
  <si>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</si>
  <si>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</si>
  <si>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</si>
  <si>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</si>
  <si>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</si>
  <si>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</si>
  <si>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</si>
  <si>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</si>
  <si>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</si>
  <si>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</si>
  <si>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</si>
  <si>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</si>
  <si>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</si>
  <si>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</si>
  <si>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</si>
  <si>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</si>
  <si>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</si>
  <si>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</si>
  <si>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</si>
  <si>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</si>
  <si>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</si>
  <si>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Payment made u/s 40(A)2ab</t>
  </si>
  <si>
    <t>y</t>
  </si>
  <si>
    <t>n</t>
  </si>
  <si>
    <t>Rai Labels Industries (Prop. Rajat Rai)</t>
  </si>
  <si>
    <t>Bank Interest on CC</t>
  </si>
  <si>
    <t>Bank Interest on Tl</t>
  </si>
  <si>
    <t>Interest on car loan</t>
  </si>
  <si>
    <t xml:space="preserve">Sunita Rani </t>
  </si>
  <si>
    <t>Salary from Rai Labels Industries</t>
  </si>
  <si>
    <t>Rai Labels Industries</t>
  </si>
  <si>
    <t>HDFC Bank</t>
  </si>
  <si>
    <t>Auto Loan</t>
  </si>
  <si>
    <t>LULUD00041251643</t>
  </si>
  <si>
    <t>Rajat Rai</t>
  </si>
  <si>
    <t>ICICI Bank</t>
  </si>
  <si>
    <t>Car Loan</t>
  </si>
  <si>
    <t>LBLUD00004738001</t>
  </si>
  <si>
    <t>Limit</t>
  </si>
  <si>
    <t>MTL</t>
  </si>
  <si>
    <t>Sale as on 31 mar 19</t>
  </si>
  <si>
    <t>Sale as on 31 mar 20</t>
  </si>
  <si>
    <t>Indusind Bank</t>
  </si>
  <si>
    <t>Limit agnst FDR</t>
  </si>
  <si>
    <t>Repayment Account no'</t>
  </si>
  <si>
    <t>Rai Labels Inds</t>
  </si>
  <si>
    <t>Sunita Rani</t>
  </si>
  <si>
    <t>Firm</t>
  </si>
  <si>
    <t>Prop.</t>
  </si>
  <si>
    <t>w/o Rajat Rai</t>
  </si>
  <si>
    <t>Till mar 21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</si>
</sst>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5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left" vertical="center"/>
    </xf>
    <xf numFmtId="1" fontId="13" fillId="9" borderId="2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10" fillId="5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center"/>
    </xf>
    <xf numFmtId="0" fontId="8" fillId="9" borderId="2" xfId="3" applyFont="1" applyFill="1" applyBorder="1" applyAlignment="1">
      <alignment horizontal="left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A22"/>
  <sheetViews>
    <sheetView tabSelected="1" view="pageBreakPreview" zoomScale="148" zoomScaleNormal="130" zoomScaleSheetLayoutView="148" workbookViewId="0">
      <selection activeCell="H3" sqref="H3:I5"/>
    </sheetView>
  </sheetViews>
  <sheetFormatPr defaultColWidth="31.28515625" defaultRowHeight="12.75"/>
  <cols>
    <col min="1" max="1" width="33.42578125" style="20" bestFit="1" customWidth="1"/>
    <col min="2" max="2" width="9.85546875" style="20" bestFit="1" customWidth="1"/>
    <col min="3" max="3" width="9.7109375" style="20" bestFit="1" customWidth="1"/>
    <col min="4" max="4" width="9.85546875" style="20" customWidth="1"/>
    <col min="5" max="5" width="8.140625" style="20" bestFit="1" customWidth="1"/>
    <col min="6" max="6" width="12.85546875" style="20" bestFit="1" customWidth="1"/>
    <col min="7" max="7" width="16.85546875" style="20" customWidth="1"/>
    <col min="8" max="8" width="17.42578125" style="20" bestFit="1" customWidth="1"/>
    <col min="9" max="9" width="13.85546875" style="20" customWidth="1"/>
    <col min="10" max="225" width="31.28515625" style="20"/>
    <col min="226" max="233" width="31.28515625" style="21"/>
    <col min="234" max="235" width="31.28515625" style="22"/>
    <col min="236" max="16384" width="31.28515625" style="23"/>
  </cols>
  <sheetData>
    <row r="1" spans="1:235">
      <c r="A1" s="47" t="s">
        <v>55</v>
      </c>
      <c r="B1" s="47" t="s">
        <v>49</v>
      </c>
      <c r="C1" s="47" t="s">
        <v>43</v>
      </c>
      <c r="D1" s="47" t="s">
        <v>32</v>
      </c>
      <c r="E1" s="48" t="s">
        <v>0</v>
      </c>
      <c r="F1" s="47" t="s">
        <v>33</v>
      </c>
      <c r="G1" s="34"/>
      <c r="HM1" s="21"/>
      <c r="HN1" s="21"/>
      <c r="HO1" s="21"/>
      <c r="HP1" s="21"/>
      <c r="HQ1" s="21"/>
      <c r="HU1" s="22"/>
      <c r="HV1" s="22"/>
      <c r="HW1" s="23"/>
      <c r="HX1" s="23"/>
      <c r="HY1" s="23"/>
      <c r="HZ1" s="23"/>
      <c r="IA1" s="23"/>
    </row>
    <row r="2" spans="1:235">
      <c r="A2" s="35" t="s">
        <v>51</v>
      </c>
      <c r="B2" s="36">
        <v>1490269</v>
      </c>
      <c r="C2" s="37">
        <v>1575597</v>
      </c>
      <c r="D2" s="38">
        <f>AVERAGE(B2:C2)</f>
        <v>1532933</v>
      </c>
      <c r="E2" s="39">
        <v>1</v>
      </c>
      <c r="F2" s="38">
        <f>E2*D2</f>
        <v>1532933</v>
      </c>
      <c r="G2" s="34"/>
      <c r="HM2" s="21"/>
      <c r="HN2" s="21"/>
      <c r="HO2" s="21"/>
      <c r="HP2" s="21"/>
      <c r="HQ2" s="21"/>
      <c r="HU2" s="22"/>
      <c r="HV2" s="22"/>
      <c r="HW2" s="23"/>
      <c r="HX2" s="23"/>
      <c r="HY2" s="23"/>
      <c r="HZ2" s="23"/>
      <c r="IA2" s="23"/>
    </row>
    <row r="3" spans="1:235">
      <c r="A3" s="35" t="s">
        <v>48</v>
      </c>
      <c r="B3" s="36">
        <v>5059063</v>
      </c>
      <c r="C3" s="37">
        <v>5034955</v>
      </c>
      <c r="D3" s="38">
        <f t="shared" ref="D3:D9" si="0">AVERAGE(B3:C3)</f>
        <v>5047009</v>
      </c>
      <c r="E3" s="39">
        <v>1</v>
      </c>
      <c r="F3" s="38">
        <f t="shared" ref="F3:F9" si="1">E3*D3</f>
        <v>5047009</v>
      </c>
      <c r="G3" s="34"/>
      <c r="H3" s="64" t="s">
        <v>71</v>
      </c>
      <c r="I3" s="64">
        <v>32255242</v>
      </c>
      <c r="HM3" s="21"/>
      <c r="HN3" s="21"/>
      <c r="HO3" s="21"/>
      <c r="HP3" s="21"/>
      <c r="HQ3" s="21"/>
      <c r="HU3" s="22"/>
      <c r="HV3" s="22"/>
      <c r="HW3" s="23"/>
      <c r="HX3" s="23"/>
      <c r="HY3" s="23"/>
      <c r="HZ3" s="23"/>
      <c r="IA3" s="23"/>
    </row>
    <row r="4" spans="1:235">
      <c r="A4" s="35" t="s">
        <v>56</v>
      </c>
      <c r="B4" s="36">
        <v>464142</v>
      </c>
      <c r="C4" s="36">
        <v>340700</v>
      </c>
      <c r="D4" s="38">
        <f t="shared" ref="D4:D5" si="2">AVERAGE(B4:C4)</f>
        <v>402421</v>
      </c>
      <c r="E4" s="39">
        <v>1</v>
      </c>
      <c r="F4" s="38">
        <f t="shared" ref="F4:F5" si="3">E4*D4</f>
        <v>402421</v>
      </c>
      <c r="G4" s="34"/>
      <c r="H4" s="64" t="s">
        <v>72</v>
      </c>
      <c r="I4" s="64">
        <v>32332867</v>
      </c>
      <c r="HM4" s="21"/>
      <c r="HN4" s="21"/>
      <c r="HO4" s="21"/>
      <c r="HP4" s="21"/>
      <c r="HQ4" s="21"/>
      <c r="HU4" s="22"/>
      <c r="HV4" s="22"/>
      <c r="HW4" s="23"/>
      <c r="HX4" s="23"/>
      <c r="HY4" s="23"/>
      <c r="HZ4" s="23"/>
      <c r="IA4" s="23"/>
    </row>
    <row r="5" spans="1:235" ht="12" customHeight="1">
      <c r="A5" s="35" t="s">
        <v>57</v>
      </c>
      <c r="B5" s="36">
        <v>398277</v>
      </c>
      <c r="C5" s="36">
        <v>268009</v>
      </c>
      <c r="D5" s="38">
        <f t="shared" si="2"/>
        <v>333143</v>
      </c>
      <c r="E5" s="39">
        <v>1</v>
      </c>
      <c r="F5" s="38">
        <f t="shared" si="3"/>
        <v>333143</v>
      </c>
      <c r="G5" s="34"/>
      <c r="H5" s="64" t="s">
        <v>81</v>
      </c>
      <c r="I5" s="64">
        <f>0+828809+1841288+2891146+2027194+3332363+2819322+2430705+2795920+12855707</f>
        <v>31822454</v>
      </c>
      <c r="HM5" s="21"/>
      <c r="HN5" s="21"/>
      <c r="HO5" s="21"/>
      <c r="HP5" s="21"/>
      <c r="HQ5" s="21"/>
      <c r="HU5" s="22"/>
      <c r="HV5" s="22"/>
      <c r="HW5" s="23"/>
      <c r="HX5" s="23"/>
      <c r="HY5" s="23"/>
      <c r="HZ5" s="23"/>
      <c r="IA5" s="23"/>
    </row>
    <row r="6" spans="1:235" ht="12" customHeight="1">
      <c r="A6" s="35" t="s">
        <v>58</v>
      </c>
      <c r="B6" s="36">
        <v>238028</v>
      </c>
      <c r="C6" s="36">
        <v>295063</v>
      </c>
      <c r="D6" s="38">
        <f t="shared" si="0"/>
        <v>266545.5</v>
      </c>
      <c r="E6" s="39">
        <v>1</v>
      </c>
      <c r="F6" s="38">
        <f t="shared" si="1"/>
        <v>266545.5</v>
      </c>
      <c r="G6" s="34"/>
      <c r="HM6" s="21"/>
      <c r="HN6" s="21"/>
      <c r="HO6" s="21"/>
      <c r="HP6" s="21"/>
      <c r="HQ6" s="21"/>
      <c r="HU6" s="22"/>
      <c r="HV6" s="22"/>
      <c r="HW6" s="23"/>
      <c r="HX6" s="23"/>
      <c r="HY6" s="23"/>
      <c r="HZ6" s="23"/>
      <c r="IA6" s="23"/>
    </row>
    <row r="7" spans="1:235" ht="12" customHeight="1">
      <c r="A7" s="35" t="s">
        <v>52</v>
      </c>
      <c r="B7" s="36">
        <f>458340+458340+458340+458340+39984+20000+39984+20000+39984+20000</f>
        <v>2013312</v>
      </c>
      <c r="C7" s="36">
        <f>480000+480000+480000+480000</f>
        <v>1920000</v>
      </c>
      <c r="D7" s="38">
        <f t="shared" ref="D7" si="4">AVERAGE(B7:C7)</f>
        <v>1966656</v>
      </c>
      <c r="E7" s="39">
        <v>0</v>
      </c>
      <c r="F7" s="38">
        <f t="shared" ref="F7" si="5">E7*D7</f>
        <v>0</v>
      </c>
      <c r="G7" s="34"/>
      <c r="HM7" s="21"/>
      <c r="HN7" s="21"/>
      <c r="HO7" s="21"/>
      <c r="HP7" s="21"/>
      <c r="HQ7" s="21"/>
      <c r="HU7" s="22"/>
      <c r="HV7" s="22"/>
      <c r="HW7" s="23"/>
      <c r="HX7" s="23"/>
      <c r="HY7" s="23"/>
      <c r="HZ7" s="23"/>
      <c r="IA7" s="23"/>
    </row>
    <row r="8" spans="1:235" ht="12" customHeight="1">
      <c r="A8" s="35" t="s">
        <v>50</v>
      </c>
      <c r="B8" s="36">
        <v>622</v>
      </c>
      <c r="C8" s="36">
        <v>70340</v>
      </c>
      <c r="D8" s="38">
        <f t="shared" ref="D8" si="6">AVERAGE(B8:C8)</f>
        <v>35481</v>
      </c>
      <c r="E8" s="39">
        <v>0.25</v>
      </c>
      <c r="F8" s="38">
        <f t="shared" ref="F8" si="7">E8*D8</f>
        <v>8870.25</v>
      </c>
      <c r="G8" s="34"/>
      <c r="H8" s="64" t="s">
        <v>76</v>
      </c>
      <c r="I8" s="64" t="s">
        <v>78</v>
      </c>
      <c r="HM8" s="21"/>
      <c r="HN8" s="21"/>
      <c r="HO8" s="21"/>
      <c r="HP8" s="21"/>
      <c r="HQ8" s="21"/>
      <c r="HU8" s="22"/>
      <c r="HV8" s="22"/>
      <c r="HW8" s="23"/>
      <c r="HX8" s="23"/>
      <c r="HY8" s="23"/>
      <c r="HZ8" s="23"/>
      <c r="IA8" s="23"/>
    </row>
    <row r="9" spans="1:235">
      <c r="A9" s="35" t="s">
        <v>44</v>
      </c>
      <c r="B9" s="36">
        <v>-238487</v>
      </c>
      <c r="C9" s="36">
        <v>-298501</v>
      </c>
      <c r="D9" s="38">
        <f t="shared" si="0"/>
        <v>-268494</v>
      </c>
      <c r="E9" s="39">
        <v>1</v>
      </c>
      <c r="F9" s="38">
        <f t="shared" si="1"/>
        <v>-268494</v>
      </c>
      <c r="G9" s="34"/>
      <c r="H9" s="64" t="s">
        <v>65</v>
      </c>
      <c r="I9" s="64" t="s">
        <v>79</v>
      </c>
      <c r="HM9" s="21"/>
      <c r="HN9" s="21"/>
      <c r="HO9" s="21"/>
      <c r="HP9" s="21"/>
      <c r="HQ9" s="21"/>
      <c r="HU9" s="22"/>
      <c r="HV9" s="22"/>
      <c r="HW9" s="23"/>
      <c r="HX9" s="23"/>
      <c r="HY9" s="23"/>
      <c r="HZ9" s="23"/>
      <c r="IA9" s="23"/>
    </row>
    <row r="10" spans="1:235">
      <c r="A10" s="47" t="s">
        <v>59</v>
      </c>
      <c r="B10" s="47" t="s">
        <v>49</v>
      </c>
      <c r="C10" s="47" t="s">
        <v>43</v>
      </c>
      <c r="D10" s="47" t="s">
        <v>32</v>
      </c>
      <c r="E10" s="48" t="s">
        <v>0</v>
      </c>
      <c r="F10" s="47" t="s">
        <v>33</v>
      </c>
      <c r="G10" s="34"/>
      <c r="H10" s="64" t="s">
        <v>77</v>
      </c>
      <c r="I10" s="64" t="s">
        <v>80</v>
      </c>
      <c r="HM10" s="21"/>
      <c r="HN10" s="21"/>
      <c r="HO10" s="21"/>
      <c r="HP10" s="21"/>
      <c r="HQ10" s="21"/>
      <c r="HU10" s="22"/>
      <c r="HV10" s="22"/>
      <c r="HW10" s="23"/>
      <c r="HX10" s="23"/>
      <c r="HY10" s="23"/>
      <c r="HZ10" s="23"/>
      <c r="IA10" s="23"/>
    </row>
    <row r="11" spans="1:235">
      <c r="A11" s="35" t="s">
        <v>60</v>
      </c>
      <c r="B11" s="36">
        <v>518324</v>
      </c>
      <c r="C11" s="37">
        <v>540800</v>
      </c>
      <c r="D11" s="38">
        <f>AVERAGE(B11:C11)</f>
        <v>529562</v>
      </c>
      <c r="E11" s="39">
        <v>0</v>
      </c>
      <c r="F11" s="38">
        <f>E11*D11</f>
        <v>0</v>
      </c>
      <c r="G11" s="34"/>
      <c r="HM11" s="21"/>
      <c r="HN11" s="21"/>
      <c r="HO11" s="21"/>
      <c r="HP11" s="21"/>
      <c r="HQ11" s="21"/>
      <c r="HU11" s="22"/>
      <c r="HV11" s="22"/>
      <c r="HW11" s="23"/>
      <c r="HX11" s="23"/>
      <c r="HY11" s="23"/>
      <c r="HZ11" s="23"/>
      <c r="IA11" s="23"/>
    </row>
    <row r="12" spans="1:235">
      <c r="A12" s="35" t="s">
        <v>50</v>
      </c>
      <c r="B12" s="36">
        <v>174</v>
      </c>
      <c r="C12" s="37">
        <f>2541+320</f>
        <v>2861</v>
      </c>
      <c r="D12" s="38">
        <f t="shared" ref="D12:D13" si="8">AVERAGE(B12:C12)</f>
        <v>1517.5</v>
      </c>
      <c r="E12" s="39">
        <v>0</v>
      </c>
      <c r="F12" s="38">
        <f t="shared" ref="F12:F13" si="9">E12*D12</f>
        <v>0</v>
      </c>
      <c r="G12" s="34"/>
      <c r="HM12" s="21"/>
      <c r="HN12" s="21"/>
      <c r="HO12" s="21"/>
      <c r="HP12" s="21"/>
      <c r="HQ12" s="21"/>
      <c r="HU12" s="22"/>
      <c r="HV12" s="22"/>
      <c r="HW12" s="23"/>
      <c r="HX12" s="23"/>
      <c r="HY12" s="23"/>
      <c r="HZ12" s="23"/>
      <c r="IA12" s="23"/>
    </row>
    <row r="13" spans="1:235">
      <c r="A13" s="35" t="s">
        <v>44</v>
      </c>
      <c r="B13" s="36">
        <v>0</v>
      </c>
      <c r="C13" s="36">
        <v>-23924</v>
      </c>
      <c r="D13" s="38">
        <f t="shared" si="8"/>
        <v>-11962</v>
      </c>
      <c r="E13" s="39">
        <v>1</v>
      </c>
      <c r="F13" s="38">
        <f t="shared" si="9"/>
        <v>-11962</v>
      </c>
      <c r="G13" s="34"/>
      <c r="HM13" s="21"/>
      <c r="HN13" s="21"/>
      <c r="HO13" s="21"/>
      <c r="HP13" s="21"/>
      <c r="HQ13" s="21"/>
      <c r="HU13" s="22"/>
      <c r="HV13" s="22"/>
      <c r="HW13" s="23"/>
      <c r="HX13" s="23"/>
      <c r="HY13" s="23"/>
      <c r="HZ13" s="23"/>
      <c r="IA13" s="23"/>
    </row>
    <row r="14" spans="1:235" ht="15.4" customHeight="1">
      <c r="A14" s="49" t="s">
        <v>34</v>
      </c>
      <c r="B14" s="50"/>
      <c r="C14" s="50"/>
      <c r="D14" s="50"/>
      <c r="E14" s="50"/>
      <c r="F14" s="51">
        <f>+SUM(F2:F13)</f>
        <v>7310465.75</v>
      </c>
      <c r="G14" s="34"/>
    </row>
    <row r="15" spans="1:235" ht="16.350000000000001" customHeight="1">
      <c r="A15" s="40" t="s">
        <v>35</v>
      </c>
      <c r="B15" s="41"/>
      <c r="C15" s="41"/>
      <c r="D15" s="41"/>
      <c r="E15" s="41"/>
      <c r="F15" s="51">
        <f>F14/12</f>
        <v>609205.47916666663</v>
      </c>
      <c r="G15" s="34"/>
    </row>
    <row r="16" spans="1:235">
      <c r="A16" s="40" t="s">
        <v>36</v>
      </c>
      <c r="B16" s="41"/>
      <c r="C16" s="41"/>
      <c r="D16" s="41"/>
      <c r="E16" s="41"/>
      <c r="F16" s="42">
        <f>RTR!L7</f>
        <v>123456</v>
      </c>
      <c r="G16" s="34"/>
    </row>
    <row r="17" spans="1:7" ht="14.25" customHeight="1">
      <c r="A17" s="43" t="s">
        <v>45</v>
      </c>
      <c r="B17" s="43"/>
      <c r="C17" s="43"/>
      <c r="D17" s="43"/>
      <c r="E17" s="43"/>
      <c r="F17" s="44">
        <v>1</v>
      </c>
      <c r="G17" s="34"/>
    </row>
    <row r="18" spans="1:7" ht="16.350000000000001" customHeight="1">
      <c r="A18" s="40" t="s">
        <v>37</v>
      </c>
      <c r="B18" s="41"/>
      <c r="C18" s="41"/>
      <c r="D18" s="41"/>
      <c r="E18" s="41"/>
      <c r="F18" s="52">
        <f>(F15*F17)-F16</f>
        <v>485749.47916666663</v>
      </c>
      <c r="G18" s="34"/>
    </row>
    <row r="19" spans="1:7" ht="16.350000000000001" customHeight="1">
      <c r="A19" s="40" t="s">
        <v>38</v>
      </c>
      <c r="B19" s="41"/>
      <c r="C19" s="41"/>
      <c r="D19" s="41"/>
      <c r="E19" s="41"/>
      <c r="F19" s="43">
        <v>180</v>
      </c>
      <c r="G19" s="34"/>
    </row>
    <row r="20" spans="1:7" ht="15" customHeight="1">
      <c r="A20" s="40" t="s">
        <v>39</v>
      </c>
      <c r="B20" s="41"/>
      <c r="C20" s="41"/>
      <c r="D20" s="41"/>
      <c r="E20" s="41"/>
      <c r="F20" s="44">
        <v>9.7500000000000003E-2</v>
      </c>
      <c r="G20" s="34"/>
    </row>
    <row r="21" spans="1:7">
      <c r="A21" s="40" t="s">
        <v>40</v>
      </c>
      <c r="B21" s="41"/>
      <c r="C21" s="41"/>
      <c r="D21" s="41"/>
      <c r="E21" s="41"/>
      <c r="F21" s="53">
        <f>PMT(F20/12,F19,-100000)</f>
        <v>1059.362663542757</v>
      </c>
      <c r="G21" s="34"/>
    </row>
    <row r="22" spans="1:7">
      <c r="A22" s="40" t="s">
        <v>41</v>
      </c>
      <c r="B22" s="41"/>
      <c r="C22" s="41"/>
      <c r="D22" s="41"/>
      <c r="E22" s="41"/>
      <c r="F22" s="54">
        <f>F18/F21</f>
        <v>458.52992170047463</v>
      </c>
      <c r="G22" s="34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1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W7"/>
  <sheetViews>
    <sheetView view="pageBreakPreview" zoomScale="124" zoomScaleNormal="136" zoomScaleSheetLayoutView="124" workbookViewId="0">
      <selection activeCell="A32" sqref="A32"/>
    </sheetView>
  </sheetViews>
  <sheetFormatPr defaultColWidth="22.140625" defaultRowHeight="12"/>
  <cols>
    <col min="1" max="1" width="6.28515625" style="24" bestFit="1" customWidth="1"/>
    <col min="2" max="2" width="17.5703125" style="24" customWidth="1"/>
    <col min="3" max="3" width="18" style="24" customWidth="1"/>
    <col min="4" max="4" width="13.140625" style="24" customWidth="1"/>
    <col min="5" max="5" width="13" style="24" customWidth="1"/>
    <col min="6" max="6" width="9.28515625" style="24" customWidth="1"/>
    <col min="7" max="7" width="7.85546875" style="24" bestFit="1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13" width="19.7109375" style="24" bestFit="1" customWidth="1"/>
    <col min="14" max="231" width="22.140625" style="24"/>
    <col min="232" max="16384" width="22.140625" style="25"/>
  </cols>
  <sheetData>
    <row r="1" spans="1:231" s="27" customFormat="1" ht="12.75">
      <c r="A1" s="62" t="s">
        <v>1</v>
      </c>
      <c r="B1" s="62" t="s">
        <v>46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47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42</v>
      </c>
      <c r="M1" s="63" t="s">
        <v>75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</row>
    <row r="2" spans="1:231">
      <c r="A2" s="29">
        <v>1</v>
      </c>
      <c r="B2" s="46">
        <v>111898135</v>
      </c>
      <c r="C2" s="29" t="s">
        <v>61</v>
      </c>
      <c r="D2" s="29" t="s">
        <v>62</v>
      </c>
      <c r="E2" s="45" t="s">
        <v>63</v>
      </c>
      <c r="F2" s="46">
        <v>999000</v>
      </c>
      <c r="G2" s="55">
        <v>745628</v>
      </c>
      <c r="H2" s="55">
        <v>36</v>
      </c>
      <c r="I2" s="55">
        <v>10</v>
      </c>
      <c r="J2" s="55">
        <v>26</v>
      </c>
      <c r="K2" s="46">
        <v>31402</v>
      </c>
      <c r="L2" s="30" t="s">
        <v>53</v>
      </c>
      <c r="M2" s="57">
        <v>1705500755</v>
      </c>
      <c r="HW2" s="25"/>
    </row>
    <row r="3" spans="1:231">
      <c r="A3" s="29">
        <v>2</v>
      </c>
      <c r="B3" s="46" t="s">
        <v>64</v>
      </c>
      <c r="C3" s="29" t="s">
        <v>65</v>
      </c>
      <c r="D3" s="29" t="s">
        <v>66</v>
      </c>
      <c r="E3" s="45" t="s">
        <v>67</v>
      </c>
      <c r="F3" s="46">
        <v>2800000</v>
      </c>
      <c r="G3" s="55">
        <v>1591947</v>
      </c>
      <c r="H3" s="55">
        <v>36</v>
      </c>
      <c r="I3" s="55">
        <v>17</v>
      </c>
      <c r="J3" s="55">
        <f>36-17</f>
        <v>19</v>
      </c>
      <c r="K3" s="46">
        <v>92054</v>
      </c>
      <c r="L3" s="30" t="s">
        <v>53</v>
      </c>
      <c r="M3" s="57">
        <v>1705500755</v>
      </c>
      <c r="HW3" s="25"/>
    </row>
    <row r="4" spans="1:231">
      <c r="A4" s="56">
        <v>3</v>
      </c>
      <c r="B4" s="56" t="s">
        <v>68</v>
      </c>
      <c r="C4" s="56" t="s">
        <v>61</v>
      </c>
      <c r="D4" s="56" t="s">
        <v>66</v>
      </c>
      <c r="E4" s="56" t="s">
        <v>70</v>
      </c>
      <c r="F4" s="56">
        <v>4870000</v>
      </c>
      <c r="G4" s="57">
        <v>2553526</v>
      </c>
      <c r="H4" s="56">
        <v>60</v>
      </c>
      <c r="I4" s="56">
        <v>32</v>
      </c>
      <c r="J4" s="56">
        <f>60-32</f>
        <v>28</v>
      </c>
      <c r="K4" s="46">
        <v>102756</v>
      </c>
      <c r="L4" s="30" t="s">
        <v>54</v>
      </c>
      <c r="M4" s="57">
        <v>1705500755</v>
      </c>
      <c r="HW4" s="25"/>
    </row>
    <row r="5" spans="1:231">
      <c r="A5" s="29">
        <v>4</v>
      </c>
      <c r="B5" s="46">
        <v>1705500755</v>
      </c>
      <c r="C5" s="29" t="s">
        <v>61</v>
      </c>
      <c r="D5" s="29" t="s">
        <v>66</v>
      </c>
      <c r="E5" s="45" t="s">
        <v>69</v>
      </c>
      <c r="F5" s="46">
        <v>5000000</v>
      </c>
      <c r="G5" s="58"/>
      <c r="H5" s="58"/>
      <c r="I5" s="58"/>
      <c r="J5" s="58"/>
      <c r="K5" s="59"/>
      <c r="L5" s="30" t="s">
        <v>54</v>
      </c>
      <c r="M5" s="57"/>
      <c r="HW5" s="25"/>
    </row>
    <row r="6" spans="1:231">
      <c r="A6" s="29">
        <v>5</v>
      </c>
      <c r="B6" s="46">
        <v>602014087321</v>
      </c>
      <c r="C6" s="29" t="s">
        <v>61</v>
      </c>
      <c r="D6" s="29" t="s">
        <v>73</v>
      </c>
      <c r="E6" s="45" t="s">
        <v>74</v>
      </c>
      <c r="F6" s="46">
        <v>3675000</v>
      </c>
      <c r="G6" s="55"/>
      <c r="H6" s="55"/>
      <c r="I6" s="55"/>
      <c r="J6" s="55"/>
      <c r="K6" s="46"/>
      <c r="L6" s="30" t="s">
        <v>54</v>
      </c>
      <c r="M6" s="61"/>
      <c r="HW6" s="25"/>
    </row>
    <row r="7" spans="1:231">
      <c r="A7" s="31"/>
      <c r="B7" s="28"/>
      <c r="C7" s="28"/>
      <c r="D7" s="28"/>
      <c r="E7" s="28"/>
      <c r="F7" s="32"/>
      <c r="G7" s="28"/>
      <c r="H7" s="28"/>
      <c r="I7" s="28"/>
      <c r="J7" s="28"/>
      <c r="K7" s="28"/>
      <c r="L7" s="33">
        <f>SUMIF(L2:L6,"Y",K2:K6)</f>
        <v>123456</v>
      </c>
      <c r="M7" s="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0" t="s">
        <v>10</v>
      </c>
      <c r="B1" s="60"/>
      <c r="C1" s="2"/>
    </row>
    <row r="2" spans="1:6" ht="14.25" customHeight="1">
      <c r="A2" s="60" t="s">
        <v>11</v>
      </c>
      <c r="B2" s="60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2021-06-08T10:31:24Z</dcterms:modified>
</cp:coreProperties>
</file>