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3" i="2" l="1"/>
  <c r="I2" i="2"/>
  <c r="B24" i="1"/>
  <c r="B16" i="1"/>
  <c r="D16" i="1" s="1"/>
  <c r="F16" i="1" s="1"/>
  <c r="B15" i="1"/>
  <c r="D15" i="1" s="1"/>
  <c r="F15" i="1" s="1"/>
  <c r="D17" i="1"/>
  <c r="F17" i="1" s="1"/>
  <c r="C12" i="1"/>
  <c r="C11" i="1"/>
  <c r="B12" i="1"/>
  <c r="B11" i="1"/>
  <c r="D13" i="1"/>
  <c r="F13" i="1" s="1"/>
  <c r="C20" i="1"/>
  <c r="C19" i="1"/>
  <c r="B20" i="1"/>
  <c r="B19" i="1"/>
  <c r="C8" i="1"/>
  <c r="D5" i="1"/>
  <c r="F5" i="1" s="1"/>
  <c r="B8" i="1"/>
  <c r="K5" i="2"/>
  <c r="D25" i="1"/>
  <c r="F25" i="1" s="1"/>
  <c r="D24" i="1"/>
  <c r="F24" i="1" s="1"/>
  <c r="D23" i="1"/>
  <c r="F23" i="1" s="1"/>
  <c r="D21" i="1"/>
  <c r="F21" i="1" s="1"/>
  <c r="D6" i="1"/>
  <c r="F6" i="1" s="1"/>
  <c r="D12" i="1" l="1"/>
  <c r="F12" i="1" s="1"/>
  <c r="D11" i="1"/>
  <c r="F11" i="1" s="1"/>
  <c r="D19" i="1"/>
  <c r="F19" i="1" s="1"/>
  <c r="D8" i="1"/>
  <c r="F8" i="1" s="1"/>
  <c r="D20" i="1"/>
  <c r="F20" i="1" s="1"/>
  <c r="D4" i="1"/>
  <c r="F4" i="1" s="1"/>
  <c r="F28" i="1" l="1"/>
  <c r="D9" i="1" l="1"/>
  <c r="D2" i="1"/>
  <c r="F9" i="1" l="1"/>
  <c r="F2" i="1"/>
  <c r="D3" i="1"/>
  <c r="D7" i="1" l="1"/>
  <c r="F7" i="1" s="1"/>
  <c r="F3" i="1"/>
  <c r="F26" i="1" l="1"/>
  <c r="F33" i="1"/>
  <c r="F6" i="5" l="1"/>
  <c r="F7" i="5"/>
  <c r="F8" i="5"/>
  <c r="F9" i="5"/>
  <c r="F10" i="5"/>
  <c r="F11" i="5"/>
  <c r="F12" i="5"/>
  <c r="E13" i="5"/>
  <c r="F27" i="1" l="1"/>
  <c r="F13" i="5"/>
  <c r="F30" i="1" l="1"/>
  <c r="F34" i="1" s="1"/>
</calcChain>
</file>

<file path=xl/sharedStrings.xml><?xml version="1.0" encoding="utf-8"?>
<sst xmlns="http://schemas.openxmlformats.org/spreadsheetml/2006/main" count="110" uniqueCount="73">
  <si>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</si>
  <si>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</si>
  <si>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</si>
  <si>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</si>
  <si>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</si>
  <si>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</si>
  <si>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</si>
  <si>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</si>
  <si>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</si>
  <si>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</si>
  <si>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</si>
  <si>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</si>
  <si>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</si>
  <si>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</si>
  <si>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</si>
  <si>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</si>
  <si>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</si>
  <si>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</si>
  <si>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</si>
  <si>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</si>
  <si>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</si>
  <si>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</si>
  <si>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</si>
  <si>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</si>
  <si>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</si>
  <si>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</si>
  <si>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</si>
  <si>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</si>
  <si>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</si>
  <si>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</si>
  <si>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</si>
  <si>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</si>
  <si>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</si>
  <si>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</si>
  <si>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</si>
  <si>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</si>
  <si>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</si>
  <si>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</si>
  <si>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</si>
  <si>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</si>
  <si>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</si>
  <si>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</si>
  <si>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</si>
  <si>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</si>
  <si>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</si>
  <si>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</si>
  <si>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</si>
  <si>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Depreciation</t>
  </si>
  <si>
    <t>2020-21</t>
  </si>
  <si>
    <t>Income from other sources</t>
  </si>
  <si>
    <t xml:space="preserve">Net Profit </t>
  </si>
  <si>
    <t>Salary to partners</t>
  </si>
  <si>
    <t>Payment made u/s 40(A)2ab</t>
  </si>
  <si>
    <t>y</t>
  </si>
  <si>
    <t>Repayment Account No</t>
  </si>
  <si>
    <t>Interest to partners</t>
  </si>
  <si>
    <t>Income from house property</t>
  </si>
  <si>
    <t>Starling Hosiery</t>
  </si>
  <si>
    <t>Interest on CC Limit</t>
  </si>
  <si>
    <t>Interest on unsecured loans</t>
  </si>
  <si>
    <t>Anita Jain</t>
  </si>
  <si>
    <t>Rakesh kumar jain</t>
  </si>
  <si>
    <t>Share in partnership firm (Starling hosiery)</t>
  </si>
  <si>
    <t>Raj kumar jain</t>
  </si>
  <si>
    <t>Pooja Jain</t>
  </si>
  <si>
    <t>Income from salary</t>
  </si>
  <si>
    <t>Computation chart 19-20 pending</t>
  </si>
  <si>
    <t>NHL/LUD/0619/702616</t>
  </si>
  <si>
    <t>Rakesh Kumar</t>
  </si>
  <si>
    <t>PNB</t>
  </si>
  <si>
    <t>Non-Housing</t>
  </si>
  <si>
    <t>Housing loan</t>
  </si>
  <si>
    <t>NHL/LUD/0717/405656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</si>
</sst>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8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2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6" fillId="7" borderId="2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7" fillId="2" borderId="0" xfId="3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A34"/>
  <sheetViews>
    <sheetView tabSelected="1" zoomScale="130" zoomScaleNormal="130" workbookViewId="0"/>
  </sheetViews>
  <sheetFormatPr defaultColWidth="31.28515625" defaultRowHeight="12.75"/>
  <cols>
    <col min="1" max="1" width="36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27.42578125" style="20" customWidth="1"/>
    <col min="8" max="8" width="19.42578125" style="20" bestFit="1" customWidth="1"/>
    <col min="9" max="9" width="15.7109375" style="20" customWidth="1"/>
    <col min="10" max="10" width="17.5703125" style="20" customWidth="1"/>
    <col min="11" max="225" width="31.28515625" style="20"/>
    <col min="226" max="233" width="31.28515625" style="21"/>
    <col min="234" max="235" width="31.28515625" style="22"/>
    <col min="236" max="16384" width="31.28515625" style="23"/>
  </cols>
  <sheetData>
    <row r="1" spans="1:235">
      <c r="A1" s="47" t="s">
        <v>57</v>
      </c>
      <c r="B1" s="47" t="s">
        <v>48</v>
      </c>
      <c r="C1" s="47" t="s">
        <v>43</v>
      </c>
      <c r="D1" s="47" t="s">
        <v>32</v>
      </c>
      <c r="E1" s="48" t="s">
        <v>0</v>
      </c>
      <c r="F1" s="47" t="s">
        <v>33</v>
      </c>
      <c r="HH1" s="21"/>
      <c r="HI1" s="21"/>
      <c r="HJ1" s="21"/>
      <c r="HK1" s="21"/>
      <c r="HL1" s="21"/>
      <c r="HM1" s="21"/>
      <c r="HN1" s="21"/>
      <c r="HO1" s="21"/>
      <c r="HP1" s="22"/>
      <c r="HQ1" s="22"/>
      <c r="HR1" s="23"/>
      <c r="HS1" s="23"/>
      <c r="HT1" s="23"/>
      <c r="HU1" s="23"/>
      <c r="HV1" s="23"/>
      <c r="HW1" s="23"/>
      <c r="HX1" s="23"/>
      <c r="HY1" s="23"/>
      <c r="HZ1" s="23"/>
      <c r="IA1" s="23"/>
    </row>
    <row r="2" spans="1:235">
      <c r="A2" s="35" t="s">
        <v>50</v>
      </c>
      <c r="B2" s="36">
        <v>133058</v>
      </c>
      <c r="C2" s="37">
        <v>114179</v>
      </c>
      <c r="D2" s="38">
        <f>AVERAGE(B2:C2)</f>
        <v>123618.5</v>
      </c>
      <c r="E2" s="39">
        <v>1</v>
      </c>
      <c r="F2" s="38">
        <f>E2*D2</f>
        <v>123618.5</v>
      </c>
      <c r="HH2" s="21"/>
      <c r="HI2" s="21"/>
      <c r="HJ2" s="21"/>
      <c r="HK2" s="21"/>
      <c r="HL2" s="21"/>
      <c r="HM2" s="21"/>
      <c r="HN2" s="21"/>
      <c r="HO2" s="21"/>
      <c r="HP2" s="22"/>
      <c r="HQ2" s="22"/>
      <c r="HR2" s="23"/>
      <c r="HS2" s="23"/>
      <c r="HT2" s="23"/>
      <c r="HU2" s="23"/>
      <c r="HV2" s="23"/>
      <c r="HW2" s="23"/>
      <c r="HX2" s="23"/>
      <c r="HY2" s="23"/>
      <c r="HZ2" s="23"/>
      <c r="IA2" s="23"/>
    </row>
    <row r="3" spans="1:235">
      <c r="A3" s="35" t="s">
        <v>47</v>
      </c>
      <c r="B3" s="36">
        <v>280659</v>
      </c>
      <c r="C3" s="37">
        <v>275394</v>
      </c>
      <c r="D3" s="38">
        <f t="shared" ref="D3:D9" si="0">AVERAGE(B3:C3)</f>
        <v>278026.5</v>
      </c>
      <c r="E3" s="39">
        <v>1</v>
      </c>
      <c r="F3" s="38">
        <f t="shared" ref="F3:F9" si="1">E3*D3</f>
        <v>278026.5</v>
      </c>
      <c r="HH3" s="21"/>
      <c r="HI3" s="21"/>
      <c r="HJ3" s="21"/>
      <c r="HK3" s="21"/>
      <c r="HL3" s="21"/>
      <c r="HM3" s="21"/>
      <c r="HN3" s="21"/>
      <c r="HO3" s="21"/>
      <c r="HP3" s="22"/>
      <c r="HQ3" s="22"/>
      <c r="HR3" s="23"/>
      <c r="HS3" s="23"/>
      <c r="HT3" s="23"/>
      <c r="HU3" s="23"/>
      <c r="HV3" s="23"/>
      <c r="HW3" s="23"/>
      <c r="HX3" s="23"/>
      <c r="HY3" s="23"/>
      <c r="HZ3" s="23"/>
      <c r="IA3" s="23"/>
    </row>
    <row r="4" spans="1:235">
      <c r="A4" s="35" t="s">
        <v>58</v>
      </c>
      <c r="B4" s="36">
        <v>478143</v>
      </c>
      <c r="C4" s="36">
        <v>335760</v>
      </c>
      <c r="D4" s="38">
        <f t="shared" ref="D4:D6" si="2">AVERAGE(B4:C4)</f>
        <v>406951.5</v>
      </c>
      <c r="E4" s="39">
        <v>1</v>
      </c>
      <c r="F4" s="38">
        <f t="shared" ref="F4:F6" si="3">E4*D4</f>
        <v>406951.5</v>
      </c>
      <c r="HH4" s="21"/>
      <c r="HI4" s="21"/>
      <c r="HJ4" s="21"/>
      <c r="HK4" s="21"/>
      <c r="HL4" s="21"/>
      <c r="HM4" s="21"/>
      <c r="HN4" s="21"/>
      <c r="HO4" s="21"/>
      <c r="HP4" s="22"/>
      <c r="HQ4" s="22"/>
      <c r="HR4" s="23"/>
      <c r="HS4" s="23"/>
      <c r="HT4" s="23"/>
      <c r="HU4" s="23"/>
      <c r="HV4" s="23"/>
      <c r="HW4" s="23"/>
      <c r="HX4" s="23"/>
      <c r="HY4" s="23"/>
      <c r="HZ4" s="23"/>
      <c r="IA4" s="23"/>
    </row>
    <row r="5" spans="1:235" ht="12" customHeight="1">
      <c r="A5" s="35" t="s">
        <v>59</v>
      </c>
      <c r="B5" s="36">
        <v>973933</v>
      </c>
      <c r="C5" s="36">
        <v>1104283</v>
      </c>
      <c r="D5" s="38">
        <f t="shared" ref="D5" si="4">AVERAGE(B5:C5)</f>
        <v>1039108</v>
      </c>
      <c r="E5" s="39">
        <v>0</v>
      </c>
      <c r="F5" s="38">
        <f t="shared" ref="F5" si="5">E5*D5</f>
        <v>0</v>
      </c>
      <c r="HH5" s="21"/>
      <c r="HI5" s="21"/>
      <c r="HJ5" s="21"/>
      <c r="HK5" s="21"/>
      <c r="HL5" s="21"/>
      <c r="HM5" s="21"/>
      <c r="HN5" s="21"/>
      <c r="HO5" s="21"/>
      <c r="HP5" s="22"/>
      <c r="HQ5" s="22"/>
      <c r="HR5" s="23"/>
      <c r="HS5" s="23"/>
      <c r="HT5" s="23"/>
      <c r="HU5" s="23"/>
      <c r="HV5" s="23"/>
      <c r="HW5" s="23"/>
      <c r="HX5" s="23"/>
      <c r="HY5" s="23"/>
      <c r="HZ5" s="23"/>
      <c r="IA5" s="23"/>
    </row>
    <row r="6" spans="1:235" ht="12" customHeight="1">
      <c r="A6" s="35" t="s">
        <v>55</v>
      </c>
      <c r="B6" s="36">
        <v>586807</v>
      </c>
      <c r="C6" s="36">
        <v>717884</v>
      </c>
      <c r="D6" s="38">
        <f t="shared" si="2"/>
        <v>652345.5</v>
      </c>
      <c r="E6" s="39">
        <v>1</v>
      </c>
      <c r="F6" s="38">
        <f t="shared" si="3"/>
        <v>652345.5</v>
      </c>
      <c r="HH6" s="21"/>
      <c r="HI6" s="21"/>
      <c r="HJ6" s="21"/>
      <c r="HK6" s="21"/>
      <c r="HL6" s="21"/>
      <c r="HM6" s="21"/>
      <c r="HN6" s="21"/>
      <c r="HO6" s="21"/>
      <c r="HP6" s="22"/>
      <c r="HQ6" s="22"/>
      <c r="HR6" s="23"/>
      <c r="HS6" s="23"/>
      <c r="HT6" s="23"/>
      <c r="HU6" s="23"/>
      <c r="HV6" s="23"/>
      <c r="HW6" s="23"/>
      <c r="HX6" s="23"/>
      <c r="HY6" s="23"/>
      <c r="HZ6" s="23"/>
      <c r="IA6" s="23"/>
    </row>
    <row r="7" spans="1:235" ht="12" customHeight="1">
      <c r="A7" s="35" t="s">
        <v>51</v>
      </c>
      <c r="B7" s="36">
        <v>180000</v>
      </c>
      <c r="C7" s="36">
        <v>180000</v>
      </c>
      <c r="D7" s="38">
        <f t="shared" si="0"/>
        <v>180000</v>
      </c>
      <c r="E7" s="39">
        <v>1</v>
      </c>
      <c r="F7" s="38">
        <f t="shared" si="1"/>
        <v>180000</v>
      </c>
      <c r="HH7" s="21"/>
      <c r="HI7" s="21"/>
      <c r="HJ7" s="21"/>
      <c r="HK7" s="21"/>
      <c r="HL7" s="21"/>
      <c r="HM7" s="21"/>
      <c r="HN7" s="21"/>
      <c r="HO7" s="21"/>
      <c r="HP7" s="22"/>
      <c r="HQ7" s="22"/>
      <c r="HR7" s="23"/>
      <c r="HS7" s="23"/>
      <c r="HT7" s="23"/>
      <c r="HU7" s="23"/>
      <c r="HV7" s="23"/>
      <c r="HW7" s="23"/>
      <c r="HX7" s="23"/>
      <c r="HY7" s="23"/>
      <c r="HZ7" s="23"/>
      <c r="IA7" s="23"/>
    </row>
    <row r="8" spans="1:235" ht="12" customHeight="1">
      <c r="A8" s="35" t="s">
        <v>52</v>
      </c>
      <c r="B8" s="36">
        <f>81985+27000+54592+85382+255484+267975+61500+264000+80000+278066.59+308741+58500+27520+90000+90000+80000</f>
        <v>2110745.59</v>
      </c>
      <c r="C8" s="36">
        <f>7070+81000+65282+149860+298557+314298+63000+264000+72000+372828+345056+54000+71216+60000+120000</f>
        <v>2338167</v>
      </c>
      <c r="D8" s="38">
        <f t="shared" ref="D8" si="6">AVERAGE(B8:C8)</f>
        <v>2224456.2949999999</v>
      </c>
      <c r="E8" s="39">
        <v>0</v>
      </c>
      <c r="F8" s="38">
        <f t="shared" ref="F8" si="7">E8*D8</f>
        <v>0</v>
      </c>
      <c r="HH8" s="21"/>
      <c r="HI8" s="21"/>
      <c r="HJ8" s="21"/>
      <c r="HK8" s="21"/>
      <c r="HL8" s="21"/>
      <c r="HM8" s="21"/>
      <c r="HN8" s="21"/>
      <c r="HO8" s="21"/>
      <c r="HP8" s="22"/>
      <c r="HQ8" s="22"/>
      <c r="HR8" s="23"/>
      <c r="HS8" s="23"/>
      <c r="HT8" s="23"/>
      <c r="HU8" s="23"/>
      <c r="HV8" s="23"/>
      <c r="HW8" s="23"/>
      <c r="HX8" s="23"/>
      <c r="HY8" s="23"/>
      <c r="HZ8" s="23"/>
      <c r="IA8" s="23"/>
    </row>
    <row r="9" spans="1:235">
      <c r="A9" s="35" t="s">
        <v>44</v>
      </c>
      <c r="B9" s="36">
        <v>-48800</v>
      </c>
      <c r="C9" s="36">
        <v>-44793</v>
      </c>
      <c r="D9" s="38">
        <f t="shared" si="0"/>
        <v>-46796.5</v>
      </c>
      <c r="E9" s="39">
        <v>1</v>
      </c>
      <c r="F9" s="38">
        <f t="shared" si="1"/>
        <v>-46796.5</v>
      </c>
      <c r="HH9" s="21"/>
      <c r="HI9" s="21"/>
      <c r="HJ9" s="21"/>
      <c r="HK9" s="21"/>
      <c r="HL9" s="21"/>
      <c r="HM9" s="21"/>
      <c r="HN9" s="21"/>
      <c r="HO9" s="21"/>
      <c r="HP9" s="22"/>
      <c r="HQ9" s="22"/>
      <c r="HR9" s="23"/>
      <c r="HS9" s="23"/>
      <c r="HT9" s="23"/>
      <c r="HU9" s="23"/>
      <c r="HV9" s="23"/>
      <c r="HW9" s="23"/>
      <c r="HX9" s="23"/>
      <c r="HY9" s="23"/>
      <c r="HZ9" s="23"/>
      <c r="IA9" s="23"/>
    </row>
    <row r="10" spans="1:235">
      <c r="A10" s="47" t="s">
        <v>61</v>
      </c>
      <c r="B10" s="47" t="s">
        <v>48</v>
      </c>
      <c r="C10" s="47" t="s">
        <v>43</v>
      </c>
      <c r="D10" s="47" t="s">
        <v>32</v>
      </c>
      <c r="E10" s="48" t="s">
        <v>0</v>
      </c>
      <c r="F10" s="47" t="s">
        <v>33</v>
      </c>
      <c r="HH10" s="21"/>
      <c r="HI10" s="21"/>
      <c r="HJ10" s="21"/>
      <c r="HK10" s="21"/>
      <c r="HL10" s="21"/>
      <c r="HM10" s="21"/>
      <c r="HN10" s="21"/>
      <c r="HO10" s="21"/>
      <c r="HP10" s="22"/>
      <c r="HQ10" s="22"/>
      <c r="HR10" s="23"/>
      <c r="HS10" s="23"/>
      <c r="HT10" s="23"/>
      <c r="HU10" s="23"/>
      <c r="HV10" s="23"/>
      <c r="HW10" s="23"/>
      <c r="HX10" s="23"/>
      <c r="HY10" s="23"/>
      <c r="HZ10" s="23"/>
      <c r="IA10" s="23"/>
    </row>
    <row r="11" spans="1:235">
      <c r="A11" s="35" t="s">
        <v>62</v>
      </c>
      <c r="B11" s="36">
        <f>90000+308741</f>
        <v>398741</v>
      </c>
      <c r="C11" s="37">
        <f>120000+345057</f>
        <v>465057</v>
      </c>
      <c r="D11" s="38">
        <f t="shared" ref="D11:D13" si="8">AVERAGE(B11:C11)</f>
        <v>431899</v>
      </c>
      <c r="E11" s="39">
        <v>0</v>
      </c>
      <c r="F11" s="38">
        <f t="shared" ref="F11:F13" si="9">E11*D11</f>
        <v>0</v>
      </c>
      <c r="HH11" s="21"/>
      <c r="HI11" s="21"/>
      <c r="HJ11" s="21"/>
      <c r="HK11" s="21"/>
      <c r="HL11" s="21"/>
      <c r="HM11" s="21"/>
      <c r="HN11" s="21"/>
      <c r="HO11" s="21"/>
      <c r="HP11" s="22"/>
      <c r="HQ11" s="22"/>
      <c r="HR11" s="23"/>
      <c r="HS11" s="23"/>
      <c r="HT11" s="23"/>
      <c r="HU11" s="23"/>
      <c r="HV11" s="23"/>
      <c r="HW11" s="23"/>
      <c r="HX11" s="23"/>
      <c r="HY11" s="23"/>
      <c r="HZ11" s="23"/>
      <c r="IA11" s="23"/>
    </row>
    <row r="12" spans="1:235" ht="12" customHeight="1">
      <c r="A12" s="35" t="s">
        <v>49</v>
      </c>
      <c r="B12" s="36">
        <f>2436+340082</f>
        <v>342518</v>
      </c>
      <c r="C12" s="36">
        <f>1229+30000</f>
        <v>31229</v>
      </c>
      <c r="D12" s="38">
        <f t="shared" si="8"/>
        <v>186873.5</v>
      </c>
      <c r="E12" s="39">
        <v>0.25</v>
      </c>
      <c r="F12" s="38">
        <f t="shared" si="9"/>
        <v>46718.375</v>
      </c>
      <c r="G12" s="34"/>
      <c r="HM12" s="21"/>
      <c r="HN12" s="21"/>
      <c r="HO12" s="21"/>
      <c r="HP12" s="21"/>
      <c r="HQ12" s="21"/>
      <c r="HU12" s="22"/>
      <c r="HV12" s="22"/>
      <c r="HW12" s="23"/>
      <c r="HX12" s="23"/>
      <c r="HY12" s="23"/>
      <c r="HZ12" s="23"/>
      <c r="IA12" s="23"/>
    </row>
    <row r="13" spans="1:235">
      <c r="A13" s="35" t="s">
        <v>44</v>
      </c>
      <c r="B13" s="36">
        <v>0</v>
      </c>
      <c r="C13" s="36">
        <v>0</v>
      </c>
      <c r="D13" s="38">
        <f t="shared" si="8"/>
        <v>0</v>
      </c>
      <c r="E13" s="39">
        <v>1</v>
      </c>
      <c r="F13" s="38">
        <f t="shared" si="9"/>
        <v>0</v>
      </c>
      <c r="G13" s="34"/>
      <c r="HM13" s="21"/>
      <c r="HN13" s="21"/>
      <c r="HO13" s="21"/>
      <c r="HP13" s="21"/>
      <c r="HQ13" s="21"/>
      <c r="HU13" s="22"/>
      <c r="HV13" s="22"/>
      <c r="HW13" s="23"/>
      <c r="HX13" s="23"/>
      <c r="HY13" s="23"/>
      <c r="HZ13" s="23"/>
      <c r="IA13" s="23"/>
    </row>
    <row r="14" spans="1:235">
      <c r="A14" s="47" t="s">
        <v>63</v>
      </c>
      <c r="B14" s="47" t="s">
        <v>48</v>
      </c>
      <c r="C14" s="47" t="s">
        <v>43</v>
      </c>
      <c r="D14" s="47" t="s">
        <v>32</v>
      </c>
      <c r="E14" s="48" t="s">
        <v>0</v>
      </c>
      <c r="F14" s="47" t="s">
        <v>33</v>
      </c>
      <c r="G14" s="34"/>
      <c r="HM14" s="21"/>
      <c r="HN14" s="21"/>
      <c r="HO14" s="21"/>
      <c r="HP14" s="21"/>
      <c r="HQ14" s="21"/>
      <c r="HU14" s="22"/>
      <c r="HV14" s="22"/>
      <c r="HW14" s="23"/>
      <c r="HX14" s="23"/>
      <c r="HY14" s="23"/>
      <c r="HZ14" s="23"/>
      <c r="IA14" s="23"/>
    </row>
    <row r="15" spans="1:235">
      <c r="A15" s="35" t="s">
        <v>62</v>
      </c>
      <c r="B15" s="36">
        <f>90000+278067</f>
        <v>368067</v>
      </c>
      <c r="C15" s="37"/>
      <c r="D15" s="38">
        <f t="shared" ref="D15:D17" si="10">AVERAGE(B15:C15)</f>
        <v>368067</v>
      </c>
      <c r="E15" s="39">
        <v>0</v>
      </c>
      <c r="F15" s="38">
        <f t="shared" ref="F15:F17" si="11">E15*D15</f>
        <v>0</v>
      </c>
      <c r="G15" s="34"/>
      <c r="HM15" s="21"/>
      <c r="HN15" s="21"/>
      <c r="HO15" s="21"/>
      <c r="HP15" s="21"/>
      <c r="HQ15" s="21"/>
      <c r="HU15" s="22"/>
      <c r="HV15" s="22"/>
      <c r="HW15" s="23"/>
      <c r="HX15" s="23"/>
      <c r="HY15" s="23"/>
      <c r="HZ15" s="23"/>
      <c r="IA15" s="23"/>
    </row>
    <row r="16" spans="1:235" ht="12" customHeight="1">
      <c r="A16" s="35" t="s">
        <v>49</v>
      </c>
      <c r="B16" s="36">
        <f>3347+492+204600</f>
        <v>208439</v>
      </c>
      <c r="C16" s="36"/>
      <c r="D16" s="38">
        <f t="shared" si="10"/>
        <v>208439</v>
      </c>
      <c r="E16" s="39">
        <v>0.25</v>
      </c>
      <c r="F16" s="38">
        <f t="shared" si="11"/>
        <v>52109.75</v>
      </c>
      <c r="G16" s="34" t="s">
        <v>66</v>
      </c>
      <c r="HM16" s="21"/>
      <c r="HN16" s="21"/>
      <c r="HO16" s="21"/>
      <c r="HP16" s="21"/>
      <c r="HQ16" s="21"/>
      <c r="HU16" s="22"/>
      <c r="HV16" s="22"/>
      <c r="HW16" s="23"/>
      <c r="HX16" s="23"/>
      <c r="HY16" s="23"/>
      <c r="HZ16" s="23"/>
      <c r="IA16" s="23"/>
    </row>
    <row r="17" spans="1:235">
      <c r="A17" s="35" t="s">
        <v>44</v>
      </c>
      <c r="B17" s="36">
        <v>0</v>
      </c>
      <c r="C17" s="36">
        <v>-854</v>
      </c>
      <c r="D17" s="38">
        <f t="shared" si="10"/>
        <v>-427</v>
      </c>
      <c r="E17" s="39">
        <v>1</v>
      </c>
      <c r="F17" s="38">
        <f t="shared" si="11"/>
        <v>-427</v>
      </c>
      <c r="G17" s="34"/>
      <c r="HM17" s="21"/>
      <c r="HN17" s="21"/>
      <c r="HO17" s="21"/>
      <c r="HP17" s="21"/>
      <c r="HQ17" s="21"/>
      <c r="HU17" s="22"/>
      <c r="HV17" s="22"/>
      <c r="HW17" s="23"/>
      <c r="HX17" s="23"/>
      <c r="HY17" s="23"/>
      <c r="HZ17" s="23"/>
      <c r="IA17" s="23"/>
    </row>
    <row r="18" spans="1:235">
      <c r="A18" s="47" t="s">
        <v>60</v>
      </c>
      <c r="B18" s="47" t="s">
        <v>48</v>
      </c>
      <c r="C18" s="47" t="s">
        <v>43</v>
      </c>
      <c r="D18" s="47" t="s">
        <v>32</v>
      </c>
      <c r="E18" s="48" t="s">
        <v>0</v>
      </c>
      <c r="F18" s="47" t="s">
        <v>33</v>
      </c>
      <c r="G18" s="34"/>
      <c r="HM18" s="21"/>
      <c r="HN18" s="21"/>
      <c r="HO18" s="21"/>
      <c r="HP18" s="21"/>
      <c r="HQ18" s="21"/>
      <c r="HU18" s="22"/>
      <c r="HV18" s="22"/>
      <c r="HW18" s="23"/>
      <c r="HX18" s="23"/>
      <c r="HY18" s="23"/>
      <c r="HZ18" s="23"/>
      <c r="IA18" s="23"/>
    </row>
    <row r="19" spans="1:235">
      <c r="A19" s="35" t="s">
        <v>56</v>
      </c>
      <c r="B19" s="36">
        <f>80000+220000</f>
        <v>300000</v>
      </c>
      <c r="C19" s="37">
        <f>72000+240000</f>
        <v>312000</v>
      </c>
      <c r="D19" s="38">
        <f>AVERAGE(B19:C19)</f>
        <v>306000</v>
      </c>
      <c r="E19" s="39">
        <v>0</v>
      </c>
      <c r="F19" s="38">
        <f>E19*D19</f>
        <v>0</v>
      </c>
      <c r="G19" s="60"/>
      <c r="HM19" s="21"/>
      <c r="HN19" s="21"/>
      <c r="HO19" s="21"/>
      <c r="HP19" s="21"/>
      <c r="HQ19" s="21"/>
      <c r="HU19" s="22"/>
      <c r="HV19" s="22"/>
      <c r="HW19" s="23"/>
      <c r="HX19" s="23"/>
      <c r="HY19" s="23"/>
      <c r="HZ19" s="23"/>
      <c r="IA19" s="23"/>
    </row>
    <row r="20" spans="1:235" ht="12" customHeight="1">
      <c r="A20" s="35" t="s">
        <v>49</v>
      </c>
      <c r="B20" s="36">
        <f>564+53000+81000</f>
        <v>134564</v>
      </c>
      <c r="C20" s="36">
        <f>1102+1162+7070+49500+21000</f>
        <v>79834</v>
      </c>
      <c r="D20" s="38">
        <f t="shared" ref="D20:D21" si="12">AVERAGE(B20:C20)</f>
        <v>107199</v>
      </c>
      <c r="E20" s="39">
        <v>0.25</v>
      </c>
      <c r="F20" s="38">
        <f t="shared" ref="F20:F21" si="13">E20*D20</f>
        <v>26799.75</v>
      </c>
      <c r="G20" s="34"/>
      <c r="HM20" s="21"/>
      <c r="HN20" s="21"/>
      <c r="HO20" s="21"/>
      <c r="HP20" s="21"/>
      <c r="HQ20" s="21"/>
      <c r="HU20" s="22"/>
      <c r="HV20" s="22"/>
      <c r="HW20" s="23"/>
      <c r="HX20" s="23"/>
      <c r="HY20" s="23"/>
      <c r="HZ20" s="23"/>
      <c r="IA20" s="23"/>
    </row>
    <row r="21" spans="1:235">
      <c r="A21" s="35" t="s">
        <v>44</v>
      </c>
      <c r="B21" s="36">
        <v>0</v>
      </c>
      <c r="C21" s="36">
        <v>0</v>
      </c>
      <c r="D21" s="38">
        <f t="shared" si="12"/>
        <v>0</v>
      </c>
      <c r="E21" s="39">
        <v>1</v>
      </c>
      <c r="F21" s="38">
        <f t="shared" si="13"/>
        <v>0</v>
      </c>
      <c r="G21" s="34"/>
      <c r="HM21" s="21"/>
      <c r="HN21" s="21"/>
      <c r="HO21" s="21"/>
      <c r="HP21" s="21"/>
      <c r="HQ21" s="21"/>
      <c r="HU21" s="22"/>
      <c r="HV21" s="22"/>
      <c r="HW21" s="23"/>
      <c r="HX21" s="23"/>
      <c r="HY21" s="23"/>
      <c r="HZ21" s="23"/>
      <c r="IA21" s="23"/>
    </row>
    <row r="22" spans="1:235">
      <c r="A22" s="47" t="s">
        <v>64</v>
      </c>
      <c r="B22" s="47" t="s">
        <v>48</v>
      </c>
      <c r="C22" s="47" t="s">
        <v>43</v>
      </c>
      <c r="D22" s="47" t="s">
        <v>32</v>
      </c>
      <c r="E22" s="48" t="s">
        <v>0</v>
      </c>
      <c r="F22" s="47" t="s">
        <v>33</v>
      </c>
      <c r="G22" s="34"/>
      <c r="HM22" s="21"/>
      <c r="HN22" s="21"/>
      <c r="HO22" s="21"/>
      <c r="HP22" s="21"/>
      <c r="HQ22" s="21"/>
      <c r="HU22" s="22"/>
      <c r="HV22" s="22"/>
      <c r="HW22" s="23"/>
      <c r="HX22" s="23"/>
      <c r="HY22" s="23"/>
      <c r="HZ22" s="23"/>
      <c r="IA22" s="23"/>
    </row>
    <row r="23" spans="1:235">
      <c r="A23" s="35" t="s">
        <v>65</v>
      </c>
      <c r="B23" s="36">
        <v>264000</v>
      </c>
      <c r="C23" s="37">
        <v>264000</v>
      </c>
      <c r="D23" s="38">
        <f>AVERAGE(B23:C23)</f>
        <v>264000</v>
      </c>
      <c r="E23" s="39">
        <v>1</v>
      </c>
      <c r="F23" s="38">
        <f>E23*D23</f>
        <v>264000</v>
      </c>
      <c r="G23" s="34"/>
      <c r="HM23" s="21"/>
      <c r="HN23" s="21"/>
      <c r="HO23" s="21"/>
      <c r="HP23" s="21"/>
      <c r="HQ23" s="21"/>
      <c r="HU23" s="22"/>
      <c r="HV23" s="22"/>
      <c r="HW23" s="23"/>
      <c r="HX23" s="23"/>
      <c r="HY23" s="23"/>
      <c r="HZ23" s="23"/>
      <c r="IA23" s="23"/>
    </row>
    <row r="24" spans="1:235" ht="12" customHeight="1">
      <c r="A24" s="35" t="s">
        <v>49</v>
      </c>
      <c r="B24" s="36">
        <f>1700+85382+35000</f>
        <v>122082</v>
      </c>
      <c r="C24" s="36"/>
      <c r="D24" s="38">
        <f t="shared" ref="D24:D25" si="14">AVERAGE(B24:C24)</f>
        <v>122082</v>
      </c>
      <c r="E24" s="39">
        <v>0.25</v>
      </c>
      <c r="F24" s="38">
        <f t="shared" ref="F24:F25" si="15">E24*D24</f>
        <v>30520.5</v>
      </c>
      <c r="G24" s="34" t="s">
        <v>66</v>
      </c>
    </row>
    <row r="25" spans="1:235">
      <c r="A25" s="35" t="s">
        <v>44</v>
      </c>
      <c r="B25" s="36">
        <v>0</v>
      </c>
      <c r="C25" s="36">
        <v>-11865</v>
      </c>
      <c r="D25" s="38">
        <f t="shared" si="14"/>
        <v>-5932.5</v>
      </c>
      <c r="E25" s="39">
        <v>1</v>
      </c>
      <c r="F25" s="38">
        <f t="shared" si="15"/>
        <v>-5932.5</v>
      </c>
      <c r="G25" s="34"/>
    </row>
    <row r="26" spans="1:235" ht="15.4" customHeight="1">
      <c r="A26" s="49" t="s">
        <v>34</v>
      </c>
      <c r="B26" s="50"/>
      <c r="C26" s="50"/>
      <c r="D26" s="50"/>
      <c r="E26" s="50"/>
      <c r="F26" s="51">
        <f>+SUM(F2:F25)</f>
        <v>2007934.375</v>
      </c>
      <c r="G26" s="34"/>
    </row>
    <row r="27" spans="1:235" ht="16.350000000000001" customHeight="1">
      <c r="A27" s="40" t="s">
        <v>35</v>
      </c>
      <c r="B27" s="41"/>
      <c r="C27" s="41"/>
      <c r="D27" s="41"/>
      <c r="E27" s="41"/>
      <c r="F27" s="51">
        <f>F26/12</f>
        <v>167327.86458333334</v>
      </c>
      <c r="G27" s="34"/>
    </row>
    <row r="28" spans="1:235">
      <c r="A28" s="40" t="s">
        <v>36</v>
      </c>
      <c r="B28" s="41"/>
      <c r="C28" s="41"/>
      <c r="D28" s="41"/>
      <c r="E28" s="41"/>
      <c r="F28" s="42">
        <f>RTR!K5</f>
        <v>78983</v>
      </c>
      <c r="G28" s="34"/>
    </row>
    <row r="29" spans="1:235" ht="14.25" customHeight="1">
      <c r="A29" s="43" t="s">
        <v>45</v>
      </c>
      <c r="B29" s="43"/>
      <c r="C29" s="43"/>
      <c r="D29" s="43"/>
      <c r="E29" s="43"/>
      <c r="F29" s="44">
        <v>1</v>
      </c>
      <c r="G29" s="34"/>
    </row>
    <row r="30" spans="1:235" ht="16.350000000000001" customHeight="1">
      <c r="A30" s="40" t="s">
        <v>37</v>
      </c>
      <c r="B30" s="41"/>
      <c r="C30" s="41"/>
      <c r="D30" s="41"/>
      <c r="E30" s="41"/>
      <c r="F30" s="52">
        <f>(F27*F29)-F28</f>
        <v>88344.864583333343</v>
      </c>
      <c r="G30" s="34"/>
    </row>
    <row r="31" spans="1:235" ht="16.350000000000001" customHeight="1">
      <c r="A31" s="40" t="s">
        <v>38</v>
      </c>
      <c r="B31" s="41"/>
      <c r="C31" s="41"/>
      <c r="D31" s="41"/>
      <c r="E31" s="41"/>
      <c r="F31" s="43">
        <v>180</v>
      </c>
      <c r="G31" s="34"/>
    </row>
    <row r="32" spans="1:235" ht="15" customHeight="1">
      <c r="A32" s="40" t="s">
        <v>39</v>
      </c>
      <c r="B32" s="41"/>
      <c r="C32" s="41"/>
      <c r="D32" s="41"/>
      <c r="E32" s="41"/>
      <c r="F32" s="44">
        <v>9.5000000000000001E-2</v>
      </c>
      <c r="G32" s="34"/>
    </row>
    <row r="33" spans="1:7">
      <c r="A33" s="40" t="s">
        <v>40</v>
      </c>
      <c r="B33" s="41"/>
      <c r="C33" s="41"/>
      <c r="D33" s="41"/>
      <c r="E33" s="41"/>
      <c r="F33" s="53">
        <f>PMT(F32/12,F31,-100000)</f>
        <v>1044.2246828637865</v>
      </c>
      <c r="G33" s="34"/>
    </row>
    <row r="34" spans="1:7">
      <c r="A34" s="40" t="s">
        <v>41</v>
      </c>
      <c r="B34" s="41"/>
      <c r="C34" s="41"/>
      <c r="D34" s="41"/>
      <c r="E34" s="41"/>
      <c r="F34" s="54">
        <f>F30/F33</f>
        <v>84.603310028113427</v>
      </c>
      <c r="G34" s="34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HX5"/>
  <sheetViews>
    <sheetView zoomScale="136" zoomScaleNormal="136" workbookViewId="0">
      <selection activeCell="F8" sqref="F8"/>
    </sheetView>
  </sheetViews>
  <sheetFormatPr defaultColWidth="22.140625" defaultRowHeight="12"/>
  <cols>
    <col min="1" max="1" width="6.140625" style="24" bestFit="1" customWidth="1"/>
    <col min="2" max="2" width="20" style="24" bestFit="1" customWidth="1"/>
    <col min="3" max="3" width="17.42578125" style="24" customWidth="1"/>
    <col min="4" max="4" width="10.140625" style="24" bestFit="1" customWidth="1"/>
    <col min="5" max="5" width="11.42578125" style="24" bestFit="1" customWidth="1"/>
    <col min="6" max="6" width="9.140625" style="24" bestFit="1" customWidth="1"/>
    <col min="7" max="7" width="7.85546875" style="24" bestFit="1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13" width="20.140625" style="24" bestFit="1" customWidth="1"/>
    <col min="14" max="232" width="22.140625" style="24"/>
    <col min="233" max="16384" width="22.140625" style="25"/>
  </cols>
  <sheetData>
    <row r="1" spans="1:232" s="27" customFormat="1" ht="38.25">
      <c r="A1" s="57" t="s">
        <v>1</v>
      </c>
      <c r="B1" s="57" t="s">
        <v>46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42</v>
      </c>
      <c r="L1" s="58" t="s">
        <v>54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</row>
    <row r="2" spans="1:232">
      <c r="A2" s="29">
        <v>1</v>
      </c>
      <c r="B2" s="46" t="s">
        <v>67</v>
      </c>
      <c r="C2" s="29" t="s">
        <v>68</v>
      </c>
      <c r="D2" s="29" t="s">
        <v>69</v>
      </c>
      <c r="E2" s="45" t="s">
        <v>70</v>
      </c>
      <c r="F2" s="46">
        <v>1600000</v>
      </c>
      <c r="G2" s="55">
        <v>172</v>
      </c>
      <c r="H2" s="55">
        <v>25</v>
      </c>
      <c r="I2" s="55">
        <f>172-25</f>
        <v>147</v>
      </c>
      <c r="J2" s="46">
        <v>18984</v>
      </c>
      <c r="K2" s="30" t="s">
        <v>53</v>
      </c>
      <c r="L2" s="59">
        <v>10249367553</v>
      </c>
      <c r="HW2" s="25"/>
      <c r="HX2" s="25"/>
    </row>
    <row r="3" spans="1:232">
      <c r="A3" s="29">
        <v>2</v>
      </c>
      <c r="B3" s="46">
        <v>46660003655</v>
      </c>
      <c r="C3" s="29" t="s">
        <v>68</v>
      </c>
      <c r="D3" s="29" t="s">
        <v>69</v>
      </c>
      <c r="E3" s="45" t="s">
        <v>71</v>
      </c>
      <c r="F3" s="46">
        <v>4392000</v>
      </c>
      <c r="G3" s="55">
        <v>160</v>
      </c>
      <c r="H3" s="55">
        <v>76</v>
      </c>
      <c r="I3" s="55">
        <f>160-76</f>
        <v>84</v>
      </c>
      <c r="J3" s="46">
        <v>26527</v>
      </c>
      <c r="K3" s="30" t="s">
        <v>53</v>
      </c>
      <c r="L3" s="59">
        <v>10249367553</v>
      </c>
      <c r="HW3" s="25"/>
      <c r="HX3" s="25"/>
    </row>
    <row r="4" spans="1:232">
      <c r="A4" s="59">
        <v>3</v>
      </c>
      <c r="B4" s="59" t="s">
        <v>72</v>
      </c>
      <c r="C4" s="59" t="s">
        <v>68</v>
      </c>
      <c r="D4" s="59" t="s">
        <v>69</v>
      </c>
      <c r="E4" s="59" t="s">
        <v>70</v>
      </c>
      <c r="F4" s="59">
        <v>1531217</v>
      </c>
      <c r="G4" s="59">
        <v>71</v>
      </c>
      <c r="H4" s="59">
        <v>52</v>
      </c>
      <c r="I4" s="59">
        <v>19</v>
      </c>
      <c r="J4" s="46">
        <v>33472</v>
      </c>
      <c r="K4" s="30" t="s">
        <v>53</v>
      </c>
      <c r="L4" s="59">
        <v>10249367553</v>
      </c>
      <c r="HW4" s="25"/>
      <c r="HX4" s="25"/>
    </row>
    <row r="5" spans="1:232">
      <c r="A5" s="31"/>
      <c r="B5" s="28"/>
      <c r="C5" s="28"/>
      <c r="D5" s="28"/>
      <c r="E5" s="28"/>
      <c r="F5" s="32"/>
      <c r="G5" s="28"/>
      <c r="H5" s="28"/>
      <c r="I5" s="28"/>
      <c r="J5" s="28"/>
      <c r="K5" s="33">
        <f>SUMIF(K2:K4,"Y",J2:J4)</f>
        <v>78983</v>
      </c>
      <c r="L5" s="56"/>
      <c r="HX5" s="2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1" t="s">
        <v>10</v>
      </c>
      <c r="B1" s="61"/>
      <c r="C1" s="2"/>
    </row>
    <row r="2" spans="1:6" ht="14.25" customHeight="1">
      <c r="A2" s="61" t="s">
        <v>11</v>
      </c>
      <c r="B2" s="61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2020-12-19T10:14:29Z</cp:lastPrinted>
  <dcterms:created xsi:type="dcterms:W3CDTF">2015-09-25T09:25:31Z</dcterms:created>
  <dcterms:modified xsi:type="dcterms:W3CDTF">2021-06-11T10:56:59Z</dcterms:modified>
</cp:coreProperties>
</file>