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6380" windowHeight="8190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5725"/>
  <fileRecoveryPr autoRecover="0"/>
</workbook>
</file>

<file path=xl/calcChain.xml><?xml version="1.0" encoding="utf-8"?>
<calcChain xmlns="http://schemas.openxmlformats.org/spreadsheetml/2006/main">
  <c r="D5" i="1"/>
  <c r="F5" s="1"/>
  <c r="B5"/>
  <c r="C6"/>
  <c r="B6"/>
  <c r="H16" i="2"/>
  <c r="F23" i="1" s="1"/>
  <c r="D18"/>
  <c r="D19"/>
  <c r="D20"/>
  <c r="F20" s="1"/>
  <c r="D14"/>
  <c r="F14" s="1"/>
  <c r="D15"/>
  <c r="F15" s="1"/>
  <c r="D16"/>
  <c r="F16" s="1"/>
  <c r="D10"/>
  <c r="F10" s="1"/>
  <c r="D11"/>
  <c r="F11" s="1"/>
  <c r="D12"/>
  <c r="F12" s="1"/>
  <c r="F19"/>
  <c r="F18"/>
  <c r="D3"/>
  <c r="F3" s="1"/>
  <c r="D4"/>
  <c r="F4" s="1"/>
  <c r="D7"/>
  <c r="F7" s="1"/>
  <c r="D8"/>
  <c r="F8" s="1"/>
  <c r="D6"/>
  <c r="F6" s="1"/>
  <c r="F28"/>
  <c r="F6" i="5"/>
  <c r="F7"/>
  <c r="F8"/>
  <c r="F9"/>
  <c r="F10"/>
  <c r="F11"/>
  <c r="F12"/>
  <c r="E13"/>
  <c r="F13" l="1"/>
  <c r="F21" i="1"/>
  <c r="F22" l="1"/>
  <c r="F25" l="1"/>
  <c r="F29" s="1"/>
</calcChain>
</file>

<file path=xl/sharedStrings.xml><?xml version="1.0" encoding="utf-8"?>
<sst xmlns="http://schemas.openxmlformats.org/spreadsheetml/2006/main" count="138" uniqueCount="77">
  <si>
    <t xml:space="preserve">FINANCIAL YEAR </t>
  </si>
  <si>
    <t xml:space="preserve">Application No.    </t>
  </si>
  <si>
    <t xml:space="preserve">TOP UP </t>
  </si>
  <si>
    <t>Eligibility</t>
  </si>
  <si>
    <t>Sr. No.</t>
  </si>
  <si>
    <t>LAN</t>
  </si>
  <si>
    <t>Customer Name</t>
  </si>
  <si>
    <t>Bank Name</t>
  </si>
  <si>
    <t>Type</t>
  </si>
  <si>
    <t>Loan Amt.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</si>
  <si>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</si>
  <si>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</si>
  <si>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</si>
  <si>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</si>
  <si>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</si>
  <si>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</si>
  <si>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</si>
  <si>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</si>
  <si>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</si>
  <si>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</si>
  <si>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</si>
  <si>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</si>
  <si>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</si>
  <si>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</si>
  <si>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</si>
  <si>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</si>
  <si>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</si>
  <si>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</si>
  <si>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</si>
  <si>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</si>
  <si>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</si>
  <si>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</si>
  <si>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</si>
  <si>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</si>
  <si>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</si>
  <si>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</si>
  <si>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</si>
  <si>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</si>
  <si>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</si>
  <si>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</si>
  <si>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</si>
  <si>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</si>
  <si>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</si>
  <si>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</si>
  <si>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</si>
  <si>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Net Profit </t>
  </si>
  <si>
    <t xml:space="preserve">Depreciation </t>
  </si>
  <si>
    <t xml:space="preserve">Int. on Loan </t>
  </si>
  <si>
    <t>y</t>
  </si>
  <si>
    <t>EMI Considered</t>
  </si>
  <si>
    <t>Income From Other Sources</t>
  </si>
  <si>
    <t>Payment made under section 40A(2)b</t>
  </si>
  <si>
    <t>2016-17</t>
  </si>
  <si>
    <t>HDB</t>
  </si>
  <si>
    <t>Capital First</t>
  </si>
  <si>
    <t>BL</t>
  </si>
  <si>
    <t>Rihanna Industries</t>
  </si>
  <si>
    <t>Rihanna Industries (Avnish Aggarwal)</t>
  </si>
  <si>
    <t>Ashok Aggarwal</t>
  </si>
  <si>
    <t>Income From Salary</t>
  </si>
  <si>
    <t>Pallavi Aggarwal</t>
  </si>
  <si>
    <t>Sunita Aggarwal</t>
  </si>
  <si>
    <t>South Indian Bank</t>
  </si>
  <si>
    <t>MTL</t>
  </si>
  <si>
    <t>LAP</t>
  </si>
  <si>
    <t>Bajaj Finserv</t>
  </si>
  <si>
    <t>2017-18</t>
  </si>
  <si>
    <t>MAGMA</t>
  </si>
  <si>
    <t>HERO</t>
  </si>
  <si>
    <t>ECL</t>
  </si>
  <si>
    <t>426PSB92854449</t>
  </si>
  <si>
    <t>TATA</t>
  </si>
  <si>
    <t>N</t>
  </si>
  <si>
    <t>Edlewise</t>
  </si>
  <si>
    <t>BT</t>
  </si>
  <si>
    <t>n</t>
  </si>
  <si>
    <t>2018-19</t>
  </si>
</sst>
</file>

<file path=xl/styles.xml><?xml version="1.0" encoding="utf-8"?>
<styleSheet xmlns="http://schemas.openxmlformats.org/spreadsheetml/2006/main">
  <numFmts count="4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</numFmts>
  <fonts count="14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b/>
      <sz val="8"/>
      <name val="Cambria"/>
      <family val="1"/>
      <scheme val="major"/>
    </font>
    <font>
      <sz val="8"/>
      <name val="Cambria"/>
      <family val="1"/>
      <scheme val="major"/>
    </font>
    <font>
      <b/>
      <sz val="9"/>
      <color indexed="8"/>
      <name val="Cambria"/>
      <family val="1"/>
      <scheme val="major"/>
    </font>
    <font>
      <sz val="9"/>
      <name val="Cambria"/>
      <family val="1"/>
      <scheme val="major"/>
    </font>
    <font>
      <sz val="9"/>
      <color indexed="8"/>
      <name val="Cambria"/>
      <family val="1"/>
      <scheme val="major"/>
    </font>
    <font>
      <b/>
      <sz val="9"/>
      <name val="Cambria"/>
      <family val="1"/>
      <scheme val="maj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theme="0"/>
        <bgColor indexed="26"/>
      </patternFill>
    </fill>
  </fills>
  <borders count="2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6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0" fontId="7" fillId="0" borderId="0"/>
    <xf numFmtId="164" fontId="1" fillId="0" borderId="0" applyBorder="0" applyProtection="0"/>
  </cellStyleXfs>
  <cellXfs count="66">
    <xf numFmtId="0" fontId="0" fillId="0" borderId="0" xfId="0"/>
    <xf numFmtId="0" fontId="3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6" borderId="1" xfId="0" applyFont="1" applyFill="1" applyBorder="1" applyAlignment="1" applyProtection="1">
      <alignment vertical="top" wrapText="1"/>
      <protection hidden="1"/>
    </xf>
    <xf numFmtId="0" fontId="3" fillId="6" borderId="1" xfId="0" applyFont="1" applyFill="1" applyBorder="1" applyAlignment="1" applyProtection="1">
      <alignment vertical="top" wrapText="1"/>
      <protection hidden="1"/>
    </xf>
    <xf numFmtId="0" fontId="3" fillId="6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6" borderId="1" xfId="2" applyNumberFormat="1" applyFont="1" applyFill="1" applyBorder="1" applyAlignment="1" applyProtection="1">
      <alignment horizontal="left" vertical="top" wrapText="1"/>
      <protection hidden="1"/>
    </xf>
    <xf numFmtId="1" fontId="12" fillId="7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 applyProtection="1">
      <alignment horizontal="center" vertical="top" wrapText="1"/>
      <protection hidden="1"/>
    </xf>
    <xf numFmtId="165" fontId="8" fillId="4" borderId="1" xfId="1" applyNumberFormat="1" applyFont="1" applyFill="1" applyBorder="1" applyAlignment="1" applyProtection="1">
      <alignment horizontal="left" wrapText="1"/>
    </xf>
    <xf numFmtId="165" fontId="9" fillId="2" borderId="1" xfId="1" applyNumberFormat="1" applyFont="1" applyFill="1" applyBorder="1" applyAlignment="1" applyProtection="1">
      <alignment horizontal="left" wrapText="1"/>
    </xf>
    <xf numFmtId="165" fontId="9" fillId="0" borderId="1" xfId="1" applyNumberFormat="1" applyFont="1" applyFill="1" applyBorder="1" applyAlignment="1" applyProtection="1">
      <alignment horizontal="left" wrapText="1"/>
    </xf>
    <xf numFmtId="0" fontId="9" fillId="0" borderId="1" xfId="4" applyFont="1" applyBorder="1" applyAlignment="1">
      <alignment horizontal="left"/>
    </xf>
    <xf numFmtId="0" fontId="10" fillId="8" borderId="1" xfId="0" applyFont="1" applyFill="1" applyBorder="1" applyAlignment="1">
      <alignment horizontal="center" vertical="center" wrapText="1"/>
    </xf>
    <xf numFmtId="0" fontId="11" fillId="7" borderId="0" xfId="0" applyFont="1" applyFill="1" applyBorder="1" applyAlignment="1">
      <alignment horizontal="center"/>
    </xf>
    <xf numFmtId="0" fontId="11" fillId="7" borderId="0" xfId="0" applyFont="1" applyFill="1"/>
    <xf numFmtId="0" fontId="12" fillId="7" borderId="1" xfId="0" applyFont="1" applyFill="1" applyBorder="1" applyAlignment="1">
      <alignment horizontal="center" vertical="center" wrapText="1"/>
    </xf>
    <xf numFmtId="2" fontId="12" fillId="7" borderId="1" xfId="0" applyNumberFormat="1" applyFont="1" applyFill="1" applyBorder="1" applyAlignment="1">
      <alignment horizontal="center" vertical="center" wrapText="1"/>
    </xf>
    <xf numFmtId="1" fontId="10" fillId="7" borderId="1" xfId="0" applyNumberFormat="1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/>
    </xf>
    <xf numFmtId="2" fontId="11" fillId="9" borderId="1" xfId="0" applyNumberFormat="1" applyFont="1" applyFill="1" applyBorder="1" applyAlignment="1">
      <alignment horizontal="center" wrapText="1"/>
    </xf>
    <xf numFmtId="2" fontId="11" fillId="9" borderId="1" xfId="0" applyNumberFormat="1" applyFont="1" applyFill="1" applyBorder="1" applyAlignment="1">
      <alignment horizontal="center"/>
    </xf>
    <xf numFmtId="1" fontId="13" fillId="9" borderId="1" xfId="0" applyNumberFormat="1" applyFont="1" applyFill="1" applyBorder="1" applyAlignment="1">
      <alignment horizontal="center"/>
    </xf>
    <xf numFmtId="1" fontId="11" fillId="9" borderId="1" xfId="0" applyNumberFormat="1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center"/>
    </xf>
    <xf numFmtId="1" fontId="13" fillId="9" borderId="1" xfId="0" applyNumberFormat="1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 wrapText="1"/>
    </xf>
    <xf numFmtId="1" fontId="11" fillId="7" borderId="1" xfId="0" applyNumberFormat="1" applyFont="1" applyFill="1" applyBorder="1" applyAlignment="1">
      <alignment horizontal="center" vertical="center" wrapText="1"/>
    </xf>
    <xf numFmtId="2" fontId="11" fillId="7" borderId="1" xfId="0" applyNumberFormat="1" applyFont="1" applyFill="1" applyBorder="1" applyAlignment="1">
      <alignment horizontal="center" vertical="center" wrapText="1"/>
    </xf>
    <xf numFmtId="165" fontId="8" fillId="3" borderId="1" xfId="1" applyNumberFormat="1" applyFont="1" applyFill="1" applyBorder="1" applyAlignment="1" applyProtection="1">
      <alignment horizontal="left" wrapText="1"/>
    </xf>
    <xf numFmtId="165" fontId="8" fillId="3" borderId="1" xfId="1" applyNumberFormat="1" applyFont="1" applyFill="1" applyBorder="1" applyAlignment="1" applyProtection="1">
      <alignment horizontal="left" wrapText="1"/>
    </xf>
    <xf numFmtId="0" fontId="9" fillId="2" borderId="0" xfId="3" applyFont="1" applyFill="1" applyBorder="1" applyAlignment="1">
      <alignment horizontal="left" wrapText="1"/>
    </xf>
    <xf numFmtId="0" fontId="9" fillId="0" borderId="0" xfId="0" applyFont="1" applyBorder="1" applyAlignment="1">
      <alignment horizontal="left" wrapText="1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horizontal="left"/>
    </xf>
    <xf numFmtId="9" fontId="8" fillId="4" borderId="1" xfId="1" applyNumberFormat="1" applyFont="1" applyFill="1" applyBorder="1" applyAlignment="1" applyProtection="1">
      <alignment horizontal="left" wrapText="1"/>
    </xf>
    <xf numFmtId="166" fontId="9" fillId="2" borderId="1" xfId="1" applyNumberFormat="1" applyFont="1" applyFill="1" applyBorder="1" applyAlignment="1" applyProtection="1">
      <alignment horizontal="left"/>
    </xf>
    <xf numFmtId="166" fontId="9" fillId="0" borderId="1" xfId="1" applyNumberFormat="1" applyFont="1" applyFill="1" applyBorder="1" applyAlignment="1" applyProtection="1">
      <alignment horizontal="left"/>
    </xf>
    <xf numFmtId="165" fontId="9" fillId="2" borderId="1" xfId="1" applyNumberFormat="1" applyFont="1" applyFill="1" applyBorder="1" applyAlignment="1" applyProtection="1">
      <alignment horizontal="left"/>
    </xf>
    <xf numFmtId="9" fontId="9" fillId="2" borderId="1" xfId="1" applyNumberFormat="1" applyFont="1" applyFill="1" applyBorder="1" applyAlignment="1" applyProtection="1">
      <alignment horizontal="left"/>
    </xf>
    <xf numFmtId="166" fontId="8" fillId="2" borderId="1" xfId="1" applyNumberFormat="1" applyFont="1" applyFill="1" applyBorder="1" applyAlignment="1" applyProtection="1">
      <alignment horizontal="left"/>
    </xf>
    <xf numFmtId="166" fontId="8" fillId="0" borderId="1" xfId="1" applyNumberFormat="1" applyFont="1" applyFill="1" applyBorder="1" applyAlignment="1" applyProtection="1">
      <alignment horizontal="left"/>
    </xf>
    <xf numFmtId="164" fontId="8" fillId="4" borderId="1" xfId="1" applyFont="1" applyFill="1" applyBorder="1" applyAlignment="1" applyProtection="1">
      <alignment horizontal="left" wrapText="1"/>
    </xf>
    <xf numFmtId="0" fontId="9" fillId="4" borderId="1" xfId="0" applyNumberFormat="1" applyFont="1" applyFill="1" applyBorder="1" applyAlignment="1">
      <alignment horizontal="left"/>
    </xf>
    <xf numFmtId="167" fontId="8" fillId="4" borderId="1" xfId="1" applyNumberFormat="1" applyFont="1" applyFill="1" applyBorder="1" applyAlignment="1" applyProtection="1">
      <alignment horizontal="left"/>
    </xf>
    <xf numFmtId="0" fontId="9" fillId="0" borderId="1" xfId="0" applyNumberFormat="1" applyFont="1" applyFill="1" applyBorder="1" applyAlignment="1">
      <alignment horizontal="left"/>
    </xf>
    <xf numFmtId="165" fontId="8" fillId="0" borderId="1" xfId="1" applyNumberFormat="1" applyFont="1" applyFill="1" applyBorder="1" applyAlignment="1" applyProtection="1">
      <alignment horizontal="left"/>
    </xf>
    <xf numFmtId="10" fontId="9" fillId="0" borderId="1" xfId="1" applyNumberFormat="1" applyFont="1" applyFill="1" applyBorder="1" applyAlignment="1" applyProtection="1">
      <alignment horizontal="left"/>
    </xf>
    <xf numFmtId="165" fontId="9" fillId="4" borderId="1" xfId="1" applyNumberFormat="1" applyFont="1" applyFill="1" applyBorder="1" applyAlignment="1" applyProtection="1">
      <alignment horizontal="left"/>
    </xf>
    <xf numFmtId="165" fontId="9" fillId="0" borderId="1" xfId="1" applyNumberFormat="1" applyFont="1" applyFill="1" applyBorder="1" applyAlignment="1" applyProtection="1">
      <alignment horizontal="left"/>
    </xf>
    <xf numFmtId="2" fontId="9" fillId="4" borderId="1" xfId="5" applyNumberFormat="1" applyFont="1" applyFill="1" applyBorder="1" applyAlignment="1" applyProtection="1">
      <alignment horizontal="left"/>
    </xf>
    <xf numFmtId="164" fontId="9" fillId="4" borderId="1" xfId="5" applyNumberFormat="1" applyFont="1" applyFill="1" applyBorder="1" applyAlignment="1" applyProtection="1">
      <alignment horizontal="left"/>
    </xf>
    <xf numFmtId="0" fontId="9" fillId="2" borderId="1" xfId="3" applyFont="1" applyFill="1" applyBorder="1" applyAlignment="1">
      <alignment horizontal="left" wrapText="1"/>
    </xf>
  </cellXfs>
  <cellStyles count="6">
    <cellStyle name="Comma" xfId="1" builtinId="3"/>
    <cellStyle name="Excel_BuiltIn_Comma 2" xfId="5"/>
    <cellStyle name="Normal" xfId="0" builtinId="0"/>
    <cellStyle name="Normal_senp__eligibility" xfId="3"/>
    <cellStyle name="Normal_senp__eligibility 1" xfId="4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M31"/>
  <sheetViews>
    <sheetView tabSelected="1" topLeftCell="A10" zoomScale="148" zoomScaleNormal="148" workbookViewId="0">
      <selection activeCell="C17" sqref="C17"/>
    </sheetView>
  </sheetViews>
  <sheetFormatPr defaultColWidth="31.28515625" defaultRowHeight="10.5"/>
  <cols>
    <col min="1" max="1" width="35.5703125" style="44" customWidth="1"/>
    <col min="2" max="2" width="10.140625" style="44" customWidth="1"/>
    <col min="3" max="3" width="10.85546875" style="44" bestFit="1" customWidth="1"/>
    <col min="4" max="4" width="13.28515625" style="44" customWidth="1"/>
    <col min="5" max="5" width="10" style="44" customWidth="1"/>
    <col min="6" max="6" width="13" style="44" customWidth="1"/>
    <col min="7" max="7" width="16.28515625" style="44" customWidth="1"/>
    <col min="8" max="8" width="14.7109375" style="44" customWidth="1"/>
    <col min="9" max="9" width="11.85546875" style="44" customWidth="1"/>
    <col min="10" max="10" width="14.5703125" style="44" customWidth="1"/>
    <col min="11" max="12" width="13.140625" style="44" customWidth="1"/>
    <col min="13" max="13" width="13.7109375" style="44" customWidth="1"/>
    <col min="14" max="14" width="14.140625" style="44" customWidth="1"/>
    <col min="15" max="15" width="11.85546875" style="44" customWidth="1"/>
    <col min="16" max="16" width="12" style="44" customWidth="1"/>
    <col min="17" max="17" width="11" style="44" customWidth="1"/>
    <col min="18" max="18" width="11.5703125" style="44" customWidth="1"/>
    <col min="19" max="19" width="12" style="44" customWidth="1"/>
    <col min="20" max="237" width="31.28515625" style="44"/>
    <col min="238" max="245" width="31.28515625" style="45"/>
    <col min="246" max="247" width="31.28515625" style="46"/>
    <col min="248" max="16384" width="31.28515625" style="47"/>
  </cols>
  <sheetData>
    <row r="1" spans="1:6" ht="15" customHeight="1">
      <c r="A1" s="42" t="s">
        <v>56</v>
      </c>
      <c r="B1" s="43" t="s">
        <v>0</v>
      </c>
      <c r="C1" s="43"/>
      <c r="D1" s="42" t="s">
        <v>1</v>
      </c>
      <c r="E1" s="42">
        <v>7720208401</v>
      </c>
      <c r="F1" s="42" t="s">
        <v>2</v>
      </c>
    </row>
    <row r="2" spans="1:6">
      <c r="A2" s="22" t="s">
        <v>57</v>
      </c>
      <c r="B2" s="22" t="s">
        <v>76</v>
      </c>
      <c r="C2" s="22" t="s">
        <v>66</v>
      </c>
      <c r="D2" s="22" t="s">
        <v>33</v>
      </c>
      <c r="E2" s="48" t="s">
        <v>3</v>
      </c>
      <c r="F2" s="22" t="s">
        <v>34</v>
      </c>
    </row>
    <row r="3" spans="1:6">
      <c r="A3" s="23" t="s">
        <v>45</v>
      </c>
      <c r="B3" s="49">
        <v>3071474.6</v>
      </c>
      <c r="C3" s="50">
        <v>3065205.9</v>
      </c>
      <c r="D3" s="51">
        <f t="shared" ref="D3:D8" si="0">AVERAGE(B3:C3)</f>
        <v>3068340.25</v>
      </c>
      <c r="E3" s="52">
        <v>1</v>
      </c>
      <c r="F3" s="51">
        <f t="shared" ref="F3:F8" si="1">E3*D3</f>
        <v>3068340.25</v>
      </c>
    </row>
    <row r="4" spans="1:6">
      <c r="A4" s="23" t="s">
        <v>46</v>
      </c>
      <c r="B4" s="49">
        <v>1733087</v>
      </c>
      <c r="C4" s="50">
        <v>1931268</v>
      </c>
      <c r="D4" s="51">
        <f t="shared" si="0"/>
        <v>1832177.5</v>
      </c>
      <c r="E4" s="52">
        <v>1</v>
      </c>
      <c r="F4" s="51">
        <f t="shared" si="1"/>
        <v>1832177.5</v>
      </c>
    </row>
    <row r="5" spans="1:6">
      <c r="A5" s="23" t="s">
        <v>47</v>
      </c>
      <c r="B5" s="49">
        <f>16949589.6-13300000</f>
        <v>3649589.6000000015</v>
      </c>
      <c r="C5" s="50">
        <v>12365569.98</v>
      </c>
      <c r="D5" s="51">
        <f>B5</f>
        <v>3649589.6000000015</v>
      </c>
      <c r="E5" s="52">
        <v>1</v>
      </c>
      <c r="F5" s="51">
        <f t="shared" si="1"/>
        <v>3649589.6000000015</v>
      </c>
    </row>
    <row r="6" spans="1:6" ht="12" customHeight="1">
      <c r="A6" s="23" t="s">
        <v>51</v>
      </c>
      <c r="B6" s="49">
        <f>210411+600000+600000+420000+0</f>
        <v>1830411</v>
      </c>
      <c r="C6" s="50">
        <f>244824+277908+52678+558552+560030+377050</f>
        <v>2071042</v>
      </c>
      <c r="D6" s="51">
        <f t="shared" si="0"/>
        <v>1950726.5</v>
      </c>
      <c r="E6" s="52">
        <v>1</v>
      </c>
      <c r="F6" s="51">
        <f t="shared" si="1"/>
        <v>1950726.5</v>
      </c>
    </row>
    <row r="7" spans="1:6">
      <c r="A7" s="23" t="s">
        <v>50</v>
      </c>
      <c r="B7" s="49">
        <v>221336</v>
      </c>
      <c r="C7" s="50">
        <v>1054763</v>
      </c>
      <c r="D7" s="51">
        <f t="shared" si="0"/>
        <v>638049.5</v>
      </c>
      <c r="E7" s="52">
        <v>0</v>
      </c>
      <c r="F7" s="51">
        <f t="shared" si="1"/>
        <v>0</v>
      </c>
    </row>
    <row r="8" spans="1:6">
      <c r="A8" s="23" t="s">
        <v>35</v>
      </c>
      <c r="B8" s="49">
        <v>-770489</v>
      </c>
      <c r="C8" s="49">
        <v>-758664</v>
      </c>
      <c r="D8" s="51">
        <f t="shared" si="0"/>
        <v>-764576.5</v>
      </c>
      <c r="E8" s="52">
        <v>1</v>
      </c>
      <c r="F8" s="51">
        <f t="shared" si="1"/>
        <v>-764576.5</v>
      </c>
    </row>
    <row r="9" spans="1:6">
      <c r="A9" s="22" t="s">
        <v>58</v>
      </c>
      <c r="B9" s="22" t="s">
        <v>76</v>
      </c>
      <c r="C9" s="22" t="s">
        <v>52</v>
      </c>
      <c r="D9" s="22" t="s">
        <v>33</v>
      </c>
      <c r="E9" s="48" t="s">
        <v>3</v>
      </c>
      <c r="F9" s="22" t="s">
        <v>34</v>
      </c>
    </row>
    <row r="10" spans="1:6">
      <c r="A10" s="23" t="s">
        <v>59</v>
      </c>
      <c r="B10" s="53">
        <v>600000</v>
      </c>
      <c r="C10" s="54">
        <v>600000</v>
      </c>
      <c r="D10" s="51">
        <f>AVERAGE(B10:C10)</f>
        <v>600000</v>
      </c>
      <c r="E10" s="52">
        <v>0</v>
      </c>
      <c r="F10" s="51">
        <f t="shared" ref="F10:F12" si="2">E10*D10</f>
        <v>0</v>
      </c>
    </row>
    <row r="11" spans="1:6">
      <c r="A11" s="23" t="s">
        <v>50</v>
      </c>
      <c r="B11" s="49">
        <v>146563</v>
      </c>
      <c r="C11" s="50">
        <v>292439</v>
      </c>
      <c r="D11" s="51">
        <f>AVERAGE(B11:C11)</f>
        <v>219501</v>
      </c>
      <c r="E11" s="52">
        <v>0</v>
      </c>
      <c r="F11" s="51">
        <f t="shared" si="2"/>
        <v>0</v>
      </c>
    </row>
    <row r="12" spans="1:6">
      <c r="A12" s="23" t="s">
        <v>35</v>
      </c>
      <c r="B12" s="49">
        <v>-24823</v>
      </c>
      <c r="C12" s="49">
        <v>-65560</v>
      </c>
      <c r="D12" s="51">
        <f>AVERAGE(B12:C12)</f>
        <v>-45191.5</v>
      </c>
      <c r="E12" s="52">
        <v>0</v>
      </c>
      <c r="F12" s="51">
        <f t="shared" si="2"/>
        <v>0</v>
      </c>
    </row>
    <row r="13" spans="1:6">
      <c r="A13" s="22" t="s">
        <v>60</v>
      </c>
      <c r="B13" s="22" t="s">
        <v>66</v>
      </c>
      <c r="C13" s="22" t="s">
        <v>52</v>
      </c>
      <c r="D13" s="22" t="s">
        <v>33</v>
      </c>
      <c r="E13" s="48" t="s">
        <v>3</v>
      </c>
      <c r="F13" s="22" t="s">
        <v>34</v>
      </c>
    </row>
    <row r="14" spans="1:6">
      <c r="A14" s="23" t="s">
        <v>59</v>
      </c>
      <c r="B14" s="53">
        <v>580800</v>
      </c>
      <c r="C14" s="54">
        <v>580800</v>
      </c>
      <c r="D14" s="51">
        <f>AVERAGE(B14:C14)</f>
        <v>580800</v>
      </c>
      <c r="E14" s="52">
        <v>0</v>
      </c>
      <c r="F14" s="51">
        <f t="shared" ref="F14:F16" si="3">E14*D14</f>
        <v>0</v>
      </c>
    </row>
    <row r="15" spans="1:6">
      <c r="A15" s="23" t="s">
        <v>50</v>
      </c>
      <c r="B15" s="49">
        <v>133808</v>
      </c>
      <c r="C15" s="50">
        <v>299249</v>
      </c>
      <c r="D15" s="51">
        <f>AVERAGE(B15:C15)</f>
        <v>216528.5</v>
      </c>
      <c r="E15" s="52">
        <v>0</v>
      </c>
      <c r="F15" s="51">
        <f t="shared" si="3"/>
        <v>0</v>
      </c>
    </row>
    <row r="16" spans="1:6">
      <c r="A16" s="23" t="s">
        <v>35</v>
      </c>
      <c r="B16" s="49">
        <v>-25526</v>
      </c>
      <c r="C16" s="49">
        <v>-71418</v>
      </c>
      <c r="D16" s="51">
        <f>AVERAGE(B16:C16)</f>
        <v>-48472</v>
      </c>
      <c r="E16" s="52">
        <v>0</v>
      </c>
      <c r="F16" s="51">
        <f t="shared" si="3"/>
        <v>0</v>
      </c>
    </row>
    <row r="17" spans="1:6">
      <c r="A17" s="22" t="s">
        <v>61</v>
      </c>
      <c r="B17" s="22" t="s">
        <v>66</v>
      </c>
      <c r="C17" s="22" t="s">
        <v>52</v>
      </c>
      <c r="D17" s="22" t="s">
        <v>33</v>
      </c>
      <c r="E17" s="48" t="s">
        <v>3</v>
      </c>
      <c r="F17" s="22" t="s">
        <v>34</v>
      </c>
    </row>
    <row r="18" spans="1:6">
      <c r="A18" s="23" t="s">
        <v>59</v>
      </c>
      <c r="B18" s="53">
        <v>400800</v>
      </c>
      <c r="C18" s="54">
        <v>400800</v>
      </c>
      <c r="D18" s="51">
        <f>AVERAGE(B18:C18)</f>
        <v>400800</v>
      </c>
      <c r="E18" s="52">
        <v>0</v>
      </c>
      <c r="F18" s="51">
        <f t="shared" ref="F18:F20" si="4">E18*D18</f>
        <v>0</v>
      </c>
    </row>
    <row r="19" spans="1:6">
      <c r="A19" s="23" t="s">
        <v>50</v>
      </c>
      <c r="B19" s="49">
        <v>200773</v>
      </c>
      <c r="C19" s="50">
        <v>225112</v>
      </c>
      <c r="D19" s="51">
        <f>AVERAGE(B19:C19)</f>
        <v>212942.5</v>
      </c>
      <c r="E19" s="52">
        <v>0</v>
      </c>
      <c r="F19" s="51">
        <f t="shared" si="4"/>
        <v>0</v>
      </c>
    </row>
    <row r="20" spans="1:6">
      <c r="A20" s="23" t="s">
        <v>35</v>
      </c>
      <c r="B20" s="49">
        <v>-7507</v>
      </c>
      <c r="C20" s="49">
        <v>-12619</v>
      </c>
      <c r="D20" s="51">
        <f>AVERAGE(B20:C20)</f>
        <v>-10063</v>
      </c>
      <c r="E20" s="52">
        <v>0</v>
      </c>
      <c r="F20" s="51">
        <f t="shared" si="4"/>
        <v>0</v>
      </c>
    </row>
    <row r="21" spans="1:6" ht="15.4" customHeight="1">
      <c r="A21" s="55" t="s">
        <v>36</v>
      </c>
      <c r="B21" s="56"/>
      <c r="C21" s="56"/>
      <c r="D21" s="56"/>
      <c r="E21" s="56"/>
      <c r="F21" s="57">
        <f>+SUM(F3:F20)</f>
        <v>9736257.3500000015</v>
      </c>
    </row>
    <row r="22" spans="1:6" ht="9" customHeight="1">
      <c r="A22" s="24" t="s">
        <v>37</v>
      </c>
      <c r="B22" s="58"/>
      <c r="C22" s="58"/>
      <c r="D22" s="58"/>
      <c r="E22" s="58"/>
      <c r="F22" s="57">
        <f>F21/12</f>
        <v>811354.77916666679</v>
      </c>
    </row>
    <row r="23" spans="1:6">
      <c r="A23" s="24" t="s">
        <v>38</v>
      </c>
      <c r="B23" s="58"/>
      <c r="C23" s="58"/>
      <c r="D23" s="58"/>
      <c r="E23" s="58"/>
      <c r="F23" s="51">
        <f>RTR!H16</f>
        <v>0</v>
      </c>
    </row>
    <row r="24" spans="1:6" ht="11.25" customHeight="1">
      <c r="A24" s="62" t="s">
        <v>39</v>
      </c>
      <c r="B24" s="59"/>
      <c r="C24" s="59"/>
      <c r="D24" s="59"/>
      <c r="E24" s="59"/>
      <c r="F24" s="60">
        <v>0.9</v>
      </c>
    </row>
    <row r="25" spans="1:6" ht="11.25" customHeight="1">
      <c r="A25" s="24" t="s">
        <v>40</v>
      </c>
      <c r="B25" s="58"/>
      <c r="C25" s="58"/>
      <c r="D25" s="58"/>
      <c r="E25" s="58"/>
      <c r="F25" s="61">
        <f>(F22*F24)-F23</f>
        <v>730219.30125000014</v>
      </c>
    </row>
    <row r="26" spans="1:6" ht="9.75" customHeight="1">
      <c r="A26" s="24" t="s">
        <v>41</v>
      </c>
      <c r="B26" s="58"/>
      <c r="C26" s="58"/>
      <c r="D26" s="58"/>
      <c r="E26" s="58"/>
      <c r="F26" s="62">
        <v>120</v>
      </c>
    </row>
    <row r="27" spans="1:6" ht="12" customHeight="1">
      <c r="A27" s="24" t="s">
        <v>42</v>
      </c>
      <c r="B27" s="58"/>
      <c r="C27" s="58"/>
      <c r="D27" s="58"/>
      <c r="E27" s="58"/>
      <c r="F27" s="60">
        <v>0.1</v>
      </c>
    </row>
    <row r="28" spans="1:6">
      <c r="A28" s="24" t="s">
        <v>43</v>
      </c>
      <c r="B28" s="58"/>
      <c r="C28" s="58"/>
      <c r="D28" s="58"/>
      <c r="E28" s="58"/>
      <c r="F28" s="63">
        <f>PMT(F27/12,F26,-100000)</f>
        <v>1321.5073688176201</v>
      </c>
    </row>
    <row r="29" spans="1:6">
      <c r="A29" s="24" t="s">
        <v>44</v>
      </c>
      <c r="B29" s="58"/>
      <c r="C29" s="58"/>
      <c r="D29" s="58"/>
      <c r="E29" s="58"/>
      <c r="F29" s="64">
        <f>F25/F28</f>
        <v>552.56544040563494</v>
      </c>
    </row>
    <row r="30" spans="1:6">
      <c r="A30" s="25"/>
      <c r="B30" s="25"/>
      <c r="C30" s="25"/>
      <c r="D30" s="25"/>
      <c r="E30" s="25"/>
      <c r="F30" s="25"/>
    </row>
    <row r="31" spans="1:6">
      <c r="A31" s="65"/>
      <c r="B31" s="65"/>
      <c r="C31" s="65"/>
      <c r="D31" s="65"/>
      <c r="E31" s="65"/>
      <c r="F31" s="65"/>
    </row>
  </sheetData>
  <sheetProtection selectLockedCells="1" selectUnlockedCells="1"/>
  <mergeCells count="12">
    <mergeCell ref="A31:F31"/>
    <mergeCell ref="A30:F30"/>
    <mergeCell ref="B1:C1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</sheetPr>
  <dimension ref="A1:IK16"/>
  <sheetViews>
    <sheetView zoomScale="124" zoomScaleNormal="124" workbookViewId="0">
      <selection activeCell="H14" sqref="H14"/>
    </sheetView>
  </sheetViews>
  <sheetFormatPr defaultColWidth="22.140625" defaultRowHeight="12"/>
  <cols>
    <col min="1" max="1" width="5.42578125" style="27" customWidth="1"/>
    <col min="2" max="2" width="15.7109375" style="27" customWidth="1"/>
    <col min="3" max="3" width="18.42578125" style="27" customWidth="1"/>
    <col min="4" max="4" width="14.7109375" style="27" bestFit="1" customWidth="1"/>
    <col min="5" max="5" width="9.85546875" style="27" customWidth="1"/>
    <col min="6" max="6" width="13" style="27" customWidth="1"/>
    <col min="7" max="7" width="10.140625" style="27" customWidth="1"/>
    <col min="8" max="8" width="10.28515625" style="27" customWidth="1"/>
    <col min="9" max="245" width="22.140625" style="27"/>
    <col min="246" max="16384" width="22.140625" style="28"/>
  </cols>
  <sheetData>
    <row r="1" spans="1:9" ht="24">
      <c r="A1" s="26" t="s">
        <v>4</v>
      </c>
      <c r="B1" s="26" t="s">
        <v>5</v>
      </c>
      <c r="C1" s="26" t="s">
        <v>6</v>
      </c>
      <c r="D1" s="26" t="s">
        <v>7</v>
      </c>
      <c r="E1" s="26" t="s">
        <v>8</v>
      </c>
      <c r="F1" s="26" t="s">
        <v>9</v>
      </c>
      <c r="G1" s="26" t="s">
        <v>10</v>
      </c>
      <c r="H1" s="26" t="s">
        <v>49</v>
      </c>
    </row>
    <row r="2" spans="1:9">
      <c r="A2" s="29">
        <v>1</v>
      </c>
      <c r="B2" s="20">
        <v>10101060</v>
      </c>
      <c r="C2" s="29" t="s">
        <v>56</v>
      </c>
      <c r="D2" s="29" t="s">
        <v>54</v>
      </c>
      <c r="E2" s="20" t="s">
        <v>64</v>
      </c>
      <c r="F2" s="30">
        <v>41500000</v>
      </c>
      <c r="G2" s="20">
        <v>452330</v>
      </c>
      <c r="H2" s="20" t="s">
        <v>72</v>
      </c>
      <c r="I2" s="27" t="s">
        <v>74</v>
      </c>
    </row>
    <row r="3" spans="1:9" ht="24">
      <c r="A3" s="29">
        <v>3</v>
      </c>
      <c r="B3" s="20">
        <v>411652000000359</v>
      </c>
      <c r="C3" s="29" t="s">
        <v>56</v>
      </c>
      <c r="D3" s="29" t="s">
        <v>62</v>
      </c>
      <c r="E3" s="20" t="s">
        <v>63</v>
      </c>
      <c r="F3" s="30"/>
      <c r="G3" s="20">
        <v>97900</v>
      </c>
      <c r="H3" s="20" t="s">
        <v>72</v>
      </c>
    </row>
    <row r="4" spans="1:9">
      <c r="A4" s="29">
        <v>5</v>
      </c>
      <c r="B4" s="20">
        <v>63417</v>
      </c>
      <c r="C4" s="29" t="s">
        <v>56</v>
      </c>
      <c r="D4" s="29" t="s">
        <v>69</v>
      </c>
      <c r="E4" s="20" t="s">
        <v>55</v>
      </c>
      <c r="F4" s="30">
        <v>2518494</v>
      </c>
      <c r="G4" s="31">
        <v>0</v>
      </c>
      <c r="H4" s="20" t="s">
        <v>72</v>
      </c>
    </row>
    <row r="5" spans="1:9">
      <c r="A5" s="29">
        <v>6</v>
      </c>
      <c r="B5" s="20" t="s">
        <v>70</v>
      </c>
      <c r="C5" s="29" t="s">
        <v>56</v>
      </c>
      <c r="D5" s="29" t="s">
        <v>65</v>
      </c>
      <c r="E5" s="20" t="s">
        <v>55</v>
      </c>
      <c r="F5" s="30">
        <v>1523200</v>
      </c>
      <c r="G5" s="31">
        <v>76783</v>
      </c>
      <c r="H5" s="20" t="s">
        <v>75</v>
      </c>
    </row>
    <row r="6" spans="1:9">
      <c r="A6" s="29">
        <v>8</v>
      </c>
      <c r="B6" s="32">
        <v>10217445</v>
      </c>
      <c r="C6" s="29" t="s">
        <v>56</v>
      </c>
      <c r="D6" s="33" t="s">
        <v>71</v>
      </c>
      <c r="E6" s="34" t="s">
        <v>55</v>
      </c>
      <c r="F6" s="34">
        <v>1716449</v>
      </c>
      <c r="G6" s="35">
        <v>110134</v>
      </c>
      <c r="H6" s="20" t="s">
        <v>75</v>
      </c>
    </row>
    <row r="7" spans="1:9">
      <c r="A7" s="29">
        <v>10</v>
      </c>
      <c r="B7" s="32">
        <v>5610734</v>
      </c>
      <c r="C7" s="29" t="s">
        <v>56</v>
      </c>
      <c r="D7" s="33" t="s">
        <v>53</v>
      </c>
      <c r="E7" s="34" t="s">
        <v>55</v>
      </c>
      <c r="F7" s="34">
        <v>2000000</v>
      </c>
      <c r="G7" s="36">
        <v>71305</v>
      </c>
      <c r="H7" s="20" t="s">
        <v>75</v>
      </c>
    </row>
    <row r="8" spans="1:9">
      <c r="A8" s="29">
        <v>11</v>
      </c>
      <c r="B8" s="32">
        <v>77</v>
      </c>
      <c r="C8" s="29" t="s">
        <v>56</v>
      </c>
      <c r="D8" s="34" t="s">
        <v>67</v>
      </c>
      <c r="E8" s="34" t="s">
        <v>55</v>
      </c>
      <c r="F8" s="34">
        <v>3524006</v>
      </c>
      <c r="G8" s="36">
        <v>128287</v>
      </c>
      <c r="H8" s="20" t="s">
        <v>75</v>
      </c>
    </row>
    <row r="9" spans="1:9">
      <c r="A9" s="29">
        <v>12</v>
      </c>
      <c r="B9" s="32">
        <v>3272693</v>
      </c>
      <c r="C9" s="29" t="s">
        <v>56</v>
      </c>
      <c r="D9" s="34" t="s">
        <v>68</v>
      </c>
      <c r="E9" s="34" t="s">
        <v>55</v>
      </c>
      <c r="F9" s="34">
        <v>2550000</v>
      </c>
      <c r="G9" s="36">
        <v>92830</v>
      </c>
      <c r="H9" s="20" t="s">
        <v>75</v>
      </c>
    </row>
    <row r="10" spans="1:9">
      <c r="A10" s="29">
        <v>13</v>
      </c>
      <c r="B10" s="20">
        <v>16371299</v>
      </c>
      <c r="C10" s="29" t="s">
        <v>56</v>
      </c>
      <c r="D10" s="29" t="s">
        <v>54</v>
      </c>
      <c r="E10" s="20" t="s">
        <v>64</v>
      </c>
      <c r="F10" s="30">
        <v>8500000</v>
      </c>
      <c r="G10" s="20">
        <v>93721</v>
      </c>
      <c r="H10" s="20" t="s">
        <v>75</v>
      </c>
      <c r="I10" s="27" t="s">
        <v>74</v>
      </c>
    </row>
    <row r="11" spans="1:9">
      <c r="A11" s="39">
        <v>14</v>
      </c>
      <c r="B11" s="40">
        <v>31732341</v>
      </c>
      <c r="C11" s="39" t="s">
        <v>56</v>
      </c>
      <c r="D11" s="39" t="s">
        <v>65</v>
      </c>
      <c r="E11" s="40" t="s">
        <v>55</v>
      </c>
      <c r="F11" s="41">
        <v>2267450</v>
      </c>
      <c r="G11" s="40">
        <v>82544</v>
      </c>
      <c r="H11" s="40" t="s">
        <v>75</v>
      </c>
    </row>
    <row r="12" spans="1:9">
      <c r="A12" s="39">
        <v>15</v>
      </c>
      <c r="B12" s="32"/>
      <c r="C12" s="39"/>
      <c r="D12" s="34" t="s">
        <v>73</v>
      </c>
      <c r="E12" s="34" t="s">
        <v>55</v>
      </c>
      <c r="F12" s="34">
        <v>2414390</v>
      </c>
      <c r="G12" s="36">
        <v>93597</v>
      </c>
      <c r="H12" s="40" t="s">
        <v>75</v>
      </c>
    </row>
    <row r="13" spans="1:9">
      <c r="A13" s="39">
        <v>16</v>
      </c>
      <c r="B13" s="32"/>
      <c r="C13" s="39"/>
      <c r="D13" s="34" t="s">
        <v>62</v>
      </c>
      <c r="E13" s="34" t="s">
        <v>63</v>
      </c>
      <c r="F13" s="34"/>
      <c r="G13" s="36">
        <v>115050</v>
      </c>
      <c r="H13" s="34" t="s">
        <v>75</v>
      </c>
      <c r="I13" s="27" t="s">
        <v>74</v>
      </c>
    </row>
    <row r="14" spans="1:9">
      <c r="A14" s="29">
        <v>17</v>
      </c>
      <c r="B14" s="32"/>
      <c r="C14" s="29"/>
      <c r="D14" s="34" t="s">
        <v>62</v>
      </c>
      <c r="E14" s="34" t="s">
        <v>63</v>
      </c>
      <c r="F14" s="34"/>
      <c r="G14" s="36">
        <v>27197</v>
      </c>
      <c r="H14" s="34" t="s">
        <v>75</v>
      </c>
      <c r="I14" s="27" t="s">
        <v>74</v>
      </c>
    </row>
    <row r="15" spans="1:9">
      <c r="A15" s="29">
        <v>18</v>
      </c>
      <c r="B15" s="32"/>
      <c r="C15" s="29"/>
      <c r="D15" s="34"/>
      <c r="E15" s="34"/>
      <c r="F15" s="34"/>
      <c r="G15" s="36"/>
      <c r="H15" s="34" t="s">
        <v>48</v>
      </c>
    </row>
    <row r="16" spans="1:9">
      <c r="A16" s="37"/>
      <c r="B16" s="29"/>
      <c r="C16" s="29"/>
      <c r="D16" s="29"/>
      <c r="E16" s="29"/>
      <c r="F16" s="29"/>
      <c r="G16" s="29"/>
      <c r="H16" s="38">
        <f>SUMIF(H2:H15,"Y",G2:G15)</f>
        <v>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firstPageNumber="0" orientation="portrait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21" t="s">
        <v>11</v>
      </c>
      <c r="B1" s="21"/>
      <c r="C1" s="2"/>
    </row>
    <row r="2" spans="1:6" ht="14.25" customHeight="1">
      <c r="A2" s="21" t="s">
        <v>12</v>
      </c>
      <c r="B2" s="21"/>
      <c r="C2" s="2"/>
    </row>
    <row r="5" spans="1:6" ht="30">
      <c r="A5" s="3" t="s">
        <v>4</v>
      </c>
      <c r="B5" s="4" t="s">
        <v>13</v>
      </c>
      <c r="C5" s="4" t="s">
        <v>14</v>
      </c>
      <c r="D5" s="5" t="s">
        <v>15</v>
      </c>
      <c r="E5" s="1" t="s">
        <v>16</v>
      </c>
      <c r="F5" s="1" t="s">
        <v>17</v>
      </c>
    </row>
    <row r="6" spans="1:6" ht="42.75">
      <c r="A6" s="6">
        <v>1</v>
      </c>
      <c r="B6" s="7" t="s">
        <v>18</v>
      </c>
      <c r="C6" s="8" t="s">
        <v>19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20</v>
      </c>
      <c r="C7" s="8" t="s">
        <v>21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22</v>
      </c>
      <c r="C8" s="8" t="s">
        <v>23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24</v>
      </c>
      <c r="C9" s="12" t="s">
        <v>25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26</v>
      </c>
      <c r="C10" s="8" t="s">
        <v>27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28</v>
      </c>
      <c r="C11" s="14" t="s">
        <v>29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30</v>
      </c>
      <c r="C12" s="15" t="s">
        <v>31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32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dcterms:created xsi:type="dcterms:W3CDTF">2015-09-25T09:25:31Z</dcterms:created>
  <dcterms:modified xsi:type="dcterms:W3CDTF">2019-07-30T08:19:03Z</dcterms:modified>
</cp:coreProperties>
</file>