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440" windowHeight="7755" activeTab="1"/>
  </bookViews>
  <sheets>
    <sheet name="Eligibility" sheetId="1" r:id="rId1"/>
    <sheet name="RTR" sheetId="2" r:id="rId2"/>
    <sheet name="Sheet1" sheetId="5" state="hidden" r:id="rId3"/>
    <sheet name="Banking" sheetId="7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23" i="7"/>
  <c r="K5" i="2"/>
  <c r="K4"/>
  <c r="K3"/>
  <c r="K2"/>
  <c r="D26" i="1"/>
  <c r="F26" s="1"/>
  <c r="D31"/>
  <c r="F31" s="1"/>
  <c r="D30"/>
  <c r="F30" s="1"/>
  <c r="D29"/>
  <c r="F29" s="1"/>
  <c r="D27"/>
  <c r="F27" s="1"/>
  <c r="D25"/>
  <c r="F25" s="1"/>
  <c r="D24"/>
  <c r="F24" s="1"/>
  <c r="D21"/>
  <c r="F21" s="1"/>
  <c r="D22"/>
  <c r="F22" s="1"/>
  <c r="D20"/>
  <c r="F20" s="1"/>
  <c r="D19"/>
  <c r="F19" s="1"/>
  <c r="D6"/>
  <c r="F6" s="1"/>
  <c r="C7"/>
  <c r="D17"/>
  <c r="F17" s="1"/>
  <c r="D16"/>
  <c r="F16" s="1"/>
  <c r="D15"/>
  <c r="F15" s="1"/>
  <c r="D13"/>
  <c r="F13" s="1"/>
  <c r="D12"/>
  <c r="F12" s="1"/>
  <c r="D11"/>
  <c r="F11" s="1"/>
  <c r="AI21" i="7"/>
  <c r="AI20"/>
  <c r="AI19"/>
  <c r="AI18"/>
  <c r="AI17"/>
  <c r="AI16"/>
  <c r="AI15"/>
  <c r="AI14"/>
  <c r="AI13"/>
  <c r="AI12"/>
  <c r="AI11"/>
  <c r="AI10"/>
  <c r="AI22" l="1"/>
  <c r="D4" i="1" l="1"/>
  <c r="F4" s="1"/>
  <c r="M8" i="2"/>
  <c r="D9" i="1" l="1"/>
  <c r="F9" s="1"/>
  <c r="D3" l="1"/>
  <c r="F3" s="1"/>
  <c r="D7" l="1"/>
  <c r="F7" s="1"/>
  <c r="D8"/>
  <c r="F8" s="1"/>
  <c r="F32" s="1"/>
  <c r="D5"/>
  <c r="F5" s="1"/>
  <c r="E13" i="5" l="1"/>
  <c r="F12"/>
  <c r="F11"/>
  <c r="F10"/>
  <c r="F9"/>
  <c r="F8"/>
  <c r="F7"/>
  <c r="F6"/>
  <c r="F34" i="1"/>
  <c r="F39"/>
  <c r="F33" l="1"/>
  <c r="F36" s="1"/>
  <c r="F40" s="1"/>
  <c r="F13" i="5"/>
</calcChain>
</file>

<file path=xl/sharedStrings.xml><?xml version="1.0" encoding="utf-8"?>
<sst xmlns="http://schemas.openxmlformats.org/spreadsheetml/2006/main" count="148" uniqueCount="97">
  <si>
    <t xml:space="preserve">Average    </t>
  </si>
  <si>
    <t>Eligibility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</si>
  <si>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</si>
  <si>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</si>
  <si>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</si>
  <si>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</si>
  <si>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</si>
  <si>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FOIR (for a combined LTV and FOIR of 130)           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</si>
  <si>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</si>
  <si>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</si>
  <si>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</si>
  <si>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</si>
  <si>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</si>
  <si>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>Sr. No.</t>
  </si>
  <si>
    <t>LAN</t>
  </si>
  <si>
    <t>Customer Name</t>
  </si>
  <si>
    <t>Bank Name</t>
  </si>
  <si>
    <t>Type</t>
  </si>
  <si>
    <t>Loan Amt</t>
  </si>
  <si>
    <t>Tenure</t>
  </si>
  <si>
    <t>Inst. Paid</t>
  </si>
  <si>
    <t>Inst. Bal</t>
  </si>
  <si>
    <t>EMI Amt</t>
  </si>
  <si>
    <t>EMI Considered</t>
  </si>
  <si>
    <t>y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</si>
  <si>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</si>
  <si>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</si>
  <si>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</si>
  <si>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</si>
  <si>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</si>
  <si>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</si>
  <si>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</si>
  <si>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</si>
  <si>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</si>
  <si>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</si>
  <si>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rPr>
        <sz val="11"/>
        <rFont val="Zurich BT"/>
        <charset val="134"/>
      </rPr>
      <t>Net profit of &gt; =</t>
    </r>
    <r>
      <rPr>
        <sz val="11"/>
        <rFont val="Rupee Foradian"/>
        <charset val="134"/>
      </rPr>
      <t>`</t>
    </r>
    <r>
      <rPr>
        <sz val="11"/>
        <rFont val="Zurich BT"/>
        <charset val="134"/>
      </rPr>
      <t xml:space="preserve"> 2.6 lacs p. a - 10                                Net profit of &lt; </t>
    </r>
    <r>
      <rPr>
        <sz val="11"/>
        <rFont val="Rupee Foradian"/>
        <charset val="134"/>
      </rPr>
      <t>`</t>
    </r>
    <r>
      <rPr>
        <sz val="11"/>
        <rFont val="Zurich BT"/>
        <charset val="134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</si>
  <si>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</si>
  <si>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</si>
  <si>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</si>
  <si>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</si>
  <si>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</si>
  <si>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</si>
  <si>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</si>
  <si>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</si>
  <si>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</si>
  <si>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</si>
  <si>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</si>
  <si>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>Net Profit</t>
  </si>
  <si>
    <t>Depreciation</t>
  </si>
  <si>
    <t>Bank Interest</t>
  </si>
  <si>
    <t>Income from other sources</t>
  </si>
  <si>
    <t>Loan Start Date</t>
  </si>
  <si>
    <t>As Per Days</t>
  </si>
  <si>
    <t>Crs.</t>
  </si>
  <si>
    <t>Total</t>
  </si>
  <si>
    <t>Oct</t>
  </si>
  <si>
    <t>Nov</t>
  </si>
  <si>
    <t>Dec</t>
  </si>
  <si>
    <t>Jan</t>
  </si>
  <si>
    <t>Feb</t>
  </si>
  <si>
    <t>April</t>
  </si>
  <si>
    <t>June</t>
  </si>
  <si>
    <t>Eligibilty In Lacs</t>
  </si>
  <si>
    <t>Mar</t>
  </si>
  <si>
    <t>May</t>
  </si>
  <si>
    <t>July</t>
  </si>
  <si>
    <t>Aug</t>
  </si>
  <si>
    <t>Sept</t>
  </si>
  <si>
    <t>Assesment year</t>
  </si>
  <si>
    <t>2020-21</t>
  </si>
  <si>
    <t>2019-20</t>
  </si>
  <si>
    <t>S K Satija Collection</t>
  </si>
  <si>
    <t>S K Satija Collection (Prop. Deepak Satija)</t>
  </si>
  <si>
    <t>Income From Other Sources</t>
  </si>
  <si>
    <t>Payment Made u/s 40A(2)b</t>
  </si>
  <si>
    <t>Interest On Car Loan</t>
  </si>
  <si>
    <t>Rajni Satija</t>
  </si>
  <si>
    <t>Business Income u/s 44AD</t>
  </si>
  <si>
    <t>Sunny Satija</t>
  </si>
  <si>
    <t>Income From Salary</t>
  </si>
  <si>
    <t>Vijay Kumar</t>
  </si>
  <si>
    <t>Income From House Property</t>
  </si>
  <si>
    <t>Parveen Kumari</t>
  </si>
  <si>
    <t>Savita Rani</t>
  </si>
  <si>
    <t>Deepak Satija</t>
  </si>
  <si>
    <t>HDFC Ltd</t>
  </si>
  <si>
    <t>Home Loan</t>
  </si>
  <si>
    <t>POS</t>
  </si>
  <si>
    <t>LBLUD00004575723</t>
  </si>
  <si>
    <t>ICICI Bank</t>
  </si>
  <si>
    <t>n</t>
  </si>
  <si>
    <t>LBLUD00003879980</t>
  </si>
  <si>
    <t>Lap</t>
  </si>
  <si>
    <t>LBLUD00003879969</t>
  </si>
  <si>
    <t>Topup Loan</t>
  </si>
  <si>
    <t>ECL</t>
  </si>
  <si>
    <t>HDFC Bank Account No. 50200035450381</t>
  </si>
</sst>
</file>

<file path=xl/styles.xml><?xml version="1.0" encoding="utf-8"?>
<styleSheet xmlns="http://schemas.openxmlformats.org/spreadsheetml/2006/main">
  <numFmts count="5">
    <numFmt numFmtId="164" formatCode="0\ ;&quot; (&quot;0\);&quot; -&quot;#\ ;@\ "/>
    <numFmt numFmtId="165" formatCode="#,##0.00\ ;&quot; (&quot;#,##0.00\);&quot; -&quot;#\ ;@\ "/>
    <numFmt numFmtId="166" formatCode="0\ ;\(0\)"/>
    <numFmt numFmtId="167" formatCode="#,###"/>
    <numFmt numFmtId="168" formatCode="[$-409]d\-mmm\-yy;@"/>
  </numFmts>
  <fonts count="20">
    <font>
      <sz val="10"/>
      <name val="Arial"/>
      <charset val="134"/>
    </font>
    <font>
      <b/>
      <sz val="11"/>
      <color indexed="9"/>
      <name val="Zurich BT"/>
      <charset val="134"/>
    </font>
    <font>
      <b/>
      <sz val="10"/>
      <color indexed="9"/>
      <name val="Arial"/>
      <family val="2"/>
    </font>
    <font>
      <sz val="11"/>
      <name val="Zurich BT"/>
      <charset val="134"/>
    </font>
    <font>
      <sz val="11"/>
      <name val="Arial"/>
      <family val="2"/>
    </font>
    <font>
      <sz val="10.5"/>
      <name val="Zurich BT"/>
      <charset val="134"/>
    </font>
    <font>
      <sz val="10.5"/>
      <name val="Arial"/>
      <family val="2"/>
    </font>
    <font>
      <sz val="10"/>
      <name val="Arial1"/>
      <charset val="134"/>
    </font>
    <font>
      <sz val="11"/>
      <color theme="1"/>
      <name val="Calibri"/>
      <family val="2"/>
      <scheme val="minor"/>
    </font>
    <font>
      <sz val="11"/>
      <name val="Rupee Foradian"/>
      <charset val="134"/>
    </font>
    <font>
      <sz val="10"/>
      <name val="Arial"/>
      <family val="2"/>
    </font>
    <font>
      <b/>
      <sz val="10.5"/>
      <name val="Cambria"/>
      <family val="1"/>
      <scheme val="major"/>
    </font>
    <font>
      <sz val="10.5"/>
      <name val="Cambria"/>
      <family val="1"/>
      <scheme val="major"/>
    </font>
    <font>
      <b/>
      <sz val="10.5"/>
      <color indexed="8"/>
      <name val="Cambria"/>
      <family val="1"/>
      <scheme val="major"/>
    </font>
    <font>
      <sz val="10.5"/>
      <color indexed="8"/>
      <name val="Cambria"/>
      <family val="1"/>
      <scheme val="major"/>
    </font>
    <font>
      <sz val="11"/>
      <color indexed="8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6"/>
      <name val="Calibri"/>
      <family val="2"/>
      <scheme val="minor"/>
    </font>
    <font>
      <sz val="12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165" fontId="10" fillId="0" borderId="0" applyFill="0" applyAlignment="0" applyProtection="0"/>
    <xf numFmtId="9" fontId="10" fillId="0" borderId="0" applyFill="0" applyBorder="0" applyAlignment="0" applyProtection="0"/>
    <xf numFmtId="0" fontId="10" fillId="0" borderId="0"/>
    <xf numFmtId="0" fontId="8" fillId="0" borderId="0"/>
    <xf numFmtId="165" fontId="7" fillId="0" borderId="0" applyBorder="0" applyProtection="0"/>
    <xf numFmtId="0" fontId="15" fillId="0" borderId="0"/>
  </cellStyleXfs>
  <cellXfs count="80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vertical="top" wrapText="1"/>
      <protection hidden="1"/>
    </xf>
    <xf numFmtId="0" fontId="1" fillId="2" borderId="1" xfId="0" applyFont="1" applyFill="1" applyBorder="1" applyAlignment="1" applyProtection="1">
      <alignment vertical="top" wrapText="1"/>
      <protection hidden="1"/>
    </xf>
    <xf numFmtId="0" fontId="1" fillId="2" borderId="1" xfId="0" applyFont="1" applyFill="1" applyBorder="1" applyAlignment="1" applyProtection="1">
      <alignment horizontal="center" vertical="top" wrapText="1"/>
      <protection locked="0" hidden="1"/>
    </xf>
    <xf numFmtId="0" fontId="3" fillId="0" borderId="1" xfId="0" applyFont="1" applyBorder="1" applyAlignment="1" applyProtection="1">
      <alignment vertical="top" wrapText="1"/>
      <protection hidden="1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left" vertical="top" wrapText="1"/>
      <protection locked="0"/>
    </xf>
    <xf numFmtId="10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Fill="1" applyBorder="1" applyAlignment="1" applyProtection="1">
      <alignment vertical="top" wrapText="1"/>
      <protection hidden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 applyProtection="1">
      <alignment vertical="top" wrapText="1"/>
      <protection hidden="1"/>
    </xf>
    <xf numFmtId="0" fontId="1" fillId="3" borderId="1" xfId="0" applyFont="1" applyFill="1" applyBorder="1" applyAlignment="1" applyProtection="1">
      <alignment vertical="top" wrapText="1"/>
      <protection hidden="1"/>
    </xf>
    <xf numFmtId="0" fontId="1" fillId="3" borderId="1" xfId="2" applyNumberFormat="1" applyFont="1" applyFill="1" applyBorder="1" applyAlignment="1" applyProtection="1">
      <alignment horizontal="left" vertical="top" wrapText="1"/>
      <protection locked="0" hidden="1"/>
    </xf>
    <xf numFmtId="10" fontId="1" fillId="3" borderId="1" xfId="2" applyNumberFormat="1" applyFont="1" applyFill="1" applyBorder="1" applyAlignment="1" applyProtection="1">
      <alignment horizontal="left" vertical="top" wrapText="1"/>
      <protection hidden="1"/>
    </xf>
    <xf numFmtId="0" fontId="12" fillId="0" borderId="0" xfId="0" applyFont="1" applyBorder="1" applyAlignment="1">
      <alignment horizontal="center"/>
    </xf>
    <xf numFmtId="0" fontId="12" fillId="0" borderId="0" xfId="0" applyFont="1"/>
    <xf numFmtId="0" fontId="14" fillId="0" borderId="2" xfId="0" applyFont="1" applyFill="1" applyBorder="1" applyAlignment="1">
      <alignment horizontal="center" vertical="center" wrapText="1"/>
    </xf>
    <xf numFmtId="1" fontId="14" fillId="0" borderId="2" xfId="0" applyNumberFormat="1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1" fontId="11" fillId="6" borderId="2" xfId="0" applyNumberFormat="1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164" fontId="11" fillId="7" borderId="2" xfId="1" applyNumberFormat="1" applyFont="1" applyFill="1" applyBorder="1" applyAlignment="1" applyProtection="1">
      <alignment horizontal="left" vertical="center" wrapText="1"/>
    </xf>
    <xf numFmtId="164" fontId="12" fillId="6" borderId="2" xfId="1" applyNumberFormat="1" applyFont="1" applyFill="1" applyBorder="1" applyAlignment="1" applyProtection="1">
      <alignment horizontal="left" vertical="center" wrapText="1"/>
    </xf>
    <xf numFmtId="164" fontId="12" fillId="0" borderId="2" xfId="1" applyNumberFormat="1" applyFont="1" applyFill="1" applyBorder="1" applyAlignment="1" applyProtection="1">
      <alignment horizontal="left" vertical="top" wrapText="1"/>
    </xf>
    <xf numFmtId="0" fontId="5" fillId="6" borderId="0" xfId="3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wrapText="1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164" fontId="11" fillId="8" borderId="2" xfId="1" applyNumberFormat="1" applyFont="1" applyFill="1" applyBorder="1" applyAlignment="1" applyProtection="1">
      <alignment horizontal="left" vertical="center" wrapText="1"/>
    </xf>
    <xf numFmtId="9" fontId="11" fillId="8" borderId="2" xfId="1" applyNumberFormat="1" applyFont="1" applyFill="1" applyBorder="1" applyAlignment="1" applyProtection="1">
      <alignment horizontal="left" vertical="center" wrapText="1"/>
    </xf>
    <xf numFmtId="164" fontId="12" fillId="6" borderId="2" xfId="1" applyNumberFormat="1" applyFont="1" applyFill="1" applyBorder="1" applyAlignment="1" applyProtection="1">
      <alignment horizontal="left" vertical="top"/>
    </xf>
    <xf numFmtId="9" fontId="12" fillId="6" borderId="2" xfId="1" applyNumberFormat="1" applyFont="1" applyFill="1" applyBorder="1" applyAlignment="1" applyProtection="1">
      <alignment horizontal="left" vertical="top"/>
    </xf>
    <xf numFmtId="166" fontId="12" fillId="9" borderId="2" xfId="1" applyNumberFormat="1" applyFont="1" applyFill="1" applyBorder="1" applyAlignment="1" applyProtection="1">
      <alignment horizontal="left" vertical="center"/>
    </xf>
    <xf numFmtId="165" fontId="11" fillId="8" borderId="2" xfId="1" applyFont="1" applyFill="1" applyBorder="1" applyAlignment="1" applyProtection="1">
      <alignment horizontal="left" vertical="top" wrapText="1"/>
    </xf>
    <xf numFmtId="167" fontId="11" fillId="8" borderId="2" xfId="1" applyNumberFormat="1" applyFont="1" applyFill="1" applyBorder="1" applyAlignment="1" applyProtection="1">
      <alignment horizontal="left" vertical="top"/>
    </xf>
    <xf numFmtId="10" fontId="12" fillId="0" borderId="2" xfId="1" applyNumberFormat="1" applyFont="1" applyFill="1" applyBorder="1" applyAlignment="1" applyProtection="1">
      <alignment horizontal="left" vertical="top"/>
    </xf>
    <xf numFmtId="164" fontId="12" fillId="8" borderId="2" xfId="1" applyNumberFormat="1" applyFont="1" applyFill="1" applyBorder="1" applyAlignment="1" applyProtection="1">
      <alignment horizontal="left" vertical="top"/>
    </xf>
    <xf numFmtId="164" fontId="12" fillId="0" borderId="2" xfId="1" applyNumberFormat="1" applyFont="1" applyFill="1" applyBorder="1" applyAlignment="1" applyProtection="1">
      <alignment horizontal="left" vertical="top"/>
    </xf>
    <xf numFmtId="2" fontId="12" fillId="8" borderId="2" xfId="5" applyNumberFormat="1" applyFont="1" applyFill="1" applyBorder="1" applyAlignment="1" applyProtection="1">
      <alignment horizontal="left" vertical="top"/>
    </xf>
    <xf numFmtId="165" fontId="12" fillId="8" borderId="2" xfId="5" applyNumberFormat="1" applyFont="1" applyFill="1" applyBorder="1" applyAlignment="1" applyProtection="1">
      <alignment horizontal="left" vertical="top"/>
    </xf>
    <xf numFmtId="164" fontId="11" fillId="8" borderId="2" xfId="1" applyNumberFormat="1" applyFont="1" applyFill="1" applyBorder="1" applyAlignment="1" applyProtection="1">
      <alignment horizontal="left" vertical="center"/>
    </xf>
    <xf numFmtId="166" fontId="12" fillId="4" borderId="2" xfId="1" applyNumberFormat="1" applyFont="1" applyFill="1" applyBorder="1" applyAlignment="1" applyProtection="1">
      <alignment horizontal="left" vertical="center"/>
    </xf>
    <xf numFmtId="164" fontId="11" fillId="5" borderId="2" xfId="1" applyNumberFormat="1" applyFont="1" applyFill="1" applyBorder="1" applyAlignment="1" applyProtection="1">
      <alignment horizontal="left" vertical="center" wrapText="1"/>
    </xf>
    <xf numFmtId="0" fontId="14" fillId="0" borderId="2" xfId="0" applyFont="1" applyFill="1" applyBorder="1" applyAlignment="1">
      <alignment horizontal="left" vertical="center" wrapText="1"/>
    </xf>
    <xf numFmtId="1" fontId="14" fillId="0" borderId="2" xfId="0" applyNumberFormat="1" applyFont="1" applyBorder="1" applyAlignment="1">
      <alignment horizontal="left" vertical="center" wrapText="1"/>
    </xf>
    <xf numFmtId="168" fontId="14" fillId="4" borderId="2" xfId="0" applyNumberFormat="1" applyFont="1" applyFill="1" applyBorder="1" applyAlignment="1">
      <alignment horizontal="left" vertical="center" wrapText="1"/>
    </xf>
    <xf numFmtId="1" fontId="14" fillId="4" borderId="2" xfId="0" applyNumberFormat="1" applyFont="1" applyFill="1" applyBorder="1" applyAlignment="1">
      <alignment horizontal="left" vertical="center" wrapText="1"/>
    </xf>
    <xf numFmtId="2" fontId="12" fillId="6" borderId="2" xfId="0" applyNumberFormat="1" applyFont="1" applyFill="1" applyBorder="1" applyAlignment="1">
      <alignment horizontal="left" vertical="center"/>
    </xf>
    <xf numFmtId="0" fontId="16" fillId="0" borderId="0" xfId="0" applyFont="1"/>
    <xf numFmtId="0" fontId="17" fillId="0" borderId="0" xfId="0" applyFont="1"/>
    <xf numFmtId="0" fontId="17" fillId="10" borderId="2" xfId="0" applyFont="1" applyFill="1" applyBorder="1"/>
    <xf numFmtId="0" fontId="17" fillId="0" borderId="2" xfId="0" applyFont="1" applyBorder="1"/>
    <xf numFmtId="0" fontId="17" fillId="11" borderId="3" xfId="0" applyFont="1" applyFill="1" applyBorder="1"/>
    <xf numFmtId="0" fontId="16" fillId="0" borderId="2" xfId="0" applyFont="1" applyBorder="1"/>
    <xf numFmtId="0" fontId="16" fillId="0" borderId="6" xfId="0" applyFont="1" applyBorder="1"/>
    <xf numFmtId="0" fontId="16" fillId="0" borderId="7" xfId="0" applyFont="1" applyBorder="1"/>
    <xf numFmtId="0" fontId="16" fillId="11" borderId="2" xfId="0" applyFont="1" applyFill="1" applyBorder="1"/>
    <xf numFmtId="0" fontId="5" fillId="6" borderId="2" xfId="3" applyFont="1" applyFill="1" applyBorder="1" applyAlignment="1">
      <alignment horizontal="left" vertical="top" wrapText="1"/>
    </xf>
    <xf numFmtId="0" fontId="12" fillId="6" borderId="2" xfId="3" applyFont="1" applyFill="1" applyBorder="1" applyAlignment="1">
      <alignment horizontal="left" vertical="top" wrapText="1"/>
    </xf>
    <xf numFmtId="1" fontId="14" fillId="0" borderId="2" xfId="0" applyNumberFormat="1" applyFont="1" applyFill="1" applyBorder="1" applyAlignment="1">
      <alignment horizontal="center" vertical="center" wrapText="1"/>
    </xf>
    <xf numFmtId="0" fontId="16" fillId="4" borderId="2" xfId="0" applyFont="1" applyFill="1" applyBorder="1"/>
    <xf numFmtId="0" fontId="19" fillId="11" borderId="2" xfId="0" applyFont="1" applyFill="1" applyBorder="1"/>
    <xf numFmtId="0" fontId="12" fillId="8" borderId="2" xfId="0" applyNumberFormat="1" applyFont="1" applyFill="1" applyBorder="1" applyAlignment="1">
      <alignment horizontal="left"/>
    </xf>
    <xf numFmtId="0" fontId="12" fillId="0" borderId="2" xfId="0" applyNumberFormat="1" applyFont="1" applyFill="1" applyBorder="1" applyAlignment="1">
      <alignment horizontal="left"/>
    </xf>
    <xf numFmtId="164" fontId="11" fillId="0" borderId="2" xfId="1" applyNumberFormat="1" applyFont="1" applyFill="1" applyBorder="1" applyAlignment="1" applyProtection="1">
      <alignment horizontal="left" vertical="center"/>
    </xf>
    <xf numFmtId="164" fontId="11" fillId="5" borderId="3" xfId="1" applyNumberFormat="1" applyFont="1" applyFill="1" applyBorder="1" applyAlignment="1" applyProtection="1">
      <alignment horizontal="center" vertical="center" wrapText="1"/>
    </xf>
    <xf numFmtId="164" fontId="11" fillId="5" borderId="5" xfId="1" applyNumberFormat="1" applyFont="1" applyFill="1" applyBorder="1" applyAlignment="1" applyProtection="1">
      <alignment horizontal="center" vertical="center" wrapText="1"/>
    </xf>
    <xf numFmtId="164" fontId="11" fillId="5" borderId="4" xfId="1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top" wrapText="1"/>
      <protection hidden="1"/>
    </xf>
    <xf numFmtId="0" fontId="18" fillId="11" borderId="3" xfId="0" applyFont="1" applyFill="1" applyBorder="1" applyAlignment="1">
      <alignment horizontal="center"/>
    </xf>
    <xf numFmtId="0" fontId="18" fillId="11" borderId="5" xfId="0" applyFont="1" applyFill="1" applyBorder="1" applyAlignment="1">
      <alignment horizontal="center"/>
    </xf>
    <xf numFmtId="0" fontId="18" fillId="11" borderId="4" xfId="0" applyFont="1" applyFill="1" applyBorder="1" applyAlignment="1">
      <alignment horizontal="center"/>
    </xf>
    <xf numFmtId="0" fontId="17" fillId="10" borderId="2" xfId="0" applyFont="1" applyFill="1" applyBorder="1" applyAlignment="1">
      <alignment horizontal="center"/>
    </xf>
  </cellXfs>
  <cellStyles count="7">
    <cellStyle name="Comma" xfId="1" builtinId="3"/>
    <cellStyle name="Excel Built-in Normal" xfId="6"/>
    <cellStyle name="Excel_BuiltIn_Comma 2" xfId="5"/>
    <cellStyle name="Normal" xfId="0" builtinId="0"/>
    <cellStyle name="Normal 2" xfId="4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T40"/>
  <sheetViews>
    <sheetView topLeftCell="A22" zoomScale="107" zoomScaleNormal="107" workbookViewId="0">
      <selection activeCell="F32" sqref="F32"/>
    </sheetView>
  </sheetViews>
  <sheetFormatPr defaultColWidth="31.28515625" defaultRowHeight="13.5"/>
  <cols>
    <col min="1" max="1" width="40.5703125" style="30" customWidth="1"/>
    <col min="2" max="3" width="10.5703125" style="30" bestFit="1" customWidth="1"/>
    <col min="4" max="4" width="14.140625" style="30" customWidth="1"/>
    <col min="5" max="5" width="14" style="30" customWidth="1"/>
    <col min="6" max="6" width="15.42578125" style="30" customWidth="1"/>
    <col min="7" max="7" width="13" style="30" customWidth="1"/>
    <col min="8" max="8" width="16.140625" style="30" customWidth="1"/>
    <col min="9" max="9" width="14.140625" style="30" bestFit="1" customWidth="1"/>
    <col min="10" max="10" width="14" style="30" customWidth="1"/>
    <col min="11" max="11" width="11.140625" style="30" customWidth="1"/>
    <col min="12" max="12" width="13.85546875" style="30" customWidth="1"/>
    <col min="13" max="13" width="15.42578125" style="30" customWidth="1"/>
    <col min="14" max="14" width="14.140625" style="30" customWidth="1"/>
    <col min="15" max="15" width="11.85546875" style="30" customWidth="1"/>
    <col min="16" max="16" width="12" style="30" customWidth="1"/>
    <col min="17" max="17" width="11" style="30" customWidth="1"/>
    <col min="18" max="18" width="11.5703125" style="30" customWidth="1"/>
    <col min="19" max="19" width="12" style="30" customWidth="1"/>
    <col min="20" max="237" width="31.28515625" style="30"/>
    <col min="238" max="245" width="31.28515625" style="31"/>
    <col min="246" max="247" width="31.28515625" style="32"/>
    <col min="248" max="254" width="31.28515625" style="33"/>
    <col min="255" max="16384" width="31.28515625" style="34"/>
  </cols>
  <sheetData>
    <row r="1" spans="1:254" ht="15.75" customHeight="1">
      <c r="A1" s="49" t="s">
        <v>71</v>
      </c>
      <c r="B1" s="72" t="s">
        <v>68</v>
      </c>
      <c r="C1" s="73"/>
      <c r="D1" s="73"/>
      <c r="E1" s="73"/>
      <c r="F1" s="74"/>
    </row>
    <row r="2" spans="1:254" ht="15" customHeight="1">
      <c r="A2" s="27" t="s">
        <v>72</v>
      </c>
      <c r="B2" s="47" t="s">
        <v>69</v>
      </c>
      <c r="C2" s="35" t="s">
        <v>70</v>
      </c>
      <c r="D2" s="35" t="s">
        <v>0</v>
      </c>
      <c r="E2" s="36" t="s">
        <v>1</v>
      </c>
      <c r="F2" s="35" t="s">
        <v>2</v>
      </c>
    </row>
    <row r="3" spans="1:254">
      <c r="A3" s="28" t="s">
        <v>47</v>
      </c>
      <c r="B3" s="64"/>
      <c r="C3" s="39">
        <v>807364.04</v>
      </c>
      <c r="D3" s="37">
        <f t="shared" ref="D3:D9" si="0">AVERAGE(C3:C3)</f>
        <v>807364.04</v>
      </c>
      <c r="E3" s="38">
        <v>1</v>
      </c>
      <c r="F3" s="37">
        <f t="shared" ref="F3:F4" si="1">E3*D3</f>
        <v>807364.04</v>
      </c>
      <c r="HW3" s="31"/>
      <c r="HX3" s="31"/>
      <c r="HY3" s="31"/>
      <c r="HZ3" s="31"/>
      <c r="IA3" s="31"/>
      <c r="IB3" s="31"/>
      <c r="IC3" s="31"/>
      <c r="IE3" s="32"/>
      <c r="IF3" s="32"/>
      <c r="IG3" s="33"/>
      <c r="IH3" s="33"/>
      <c r="II3" s="33"/>
      <c r="IJ3" s="33"/>
      <c r="IK3" s="33"/>
      <c r="IL3" s="33"/>
      <c r="IM3" s="33"/>
      <c r="IN3" s="34"/>
      <c r="IO3" s="34"/>
      <c r="IP3" s="34"/>
      <c r="IQ3" s="34"/>
      <c r="IR3" s="34"/>
      <c r="IS3" s="34"/>
      <c r="IT3" s="34"/>
    </row>
    <row r="4" spans="1:254">
      <c r="A4" s="28" t="s">
        <v>48</v>
      </c>
      <c r="B4" s="64"/>
      <c r="C4" s="39">
        <v>96229</v>
      </c>
      <c r="D4" s="37">
        <f t="shared" si="0"/>
        <v>96229</v>
      </c>
      <c r="E4" s="38">
        <v>1</v>
      </c>
      <c r="F4" s="37">
        <f t="shared" si="1"/>
        <v>96229</v>
      </c>
      <c r="HW4" s="31"/>
      <c r="HX4" s="31"/>
      <c r="HY4" s="31"/>
      <c r="HZ4" s="31"/>
      <c r="IA4" s="31"/>
      <c r="IB4" s="31"/>
      <c r="IC4" s="31"/>
      <c r="IE4" s="32"/>
      <c r="IF4" s="32"/>
      <c r="IG4" s="33"/>
      <c r="IH4" s="33"/>
      <c r="II4" s="33"/>
      <c r="IJ4" s="33"/>
      <c r="IK4" s="33"/>
      <c r="IL4" s="33"/>
      <c r="IM4" s="33"/>
      <c r="IN4" s="34"/>
      <c r="IO4" s="34"/>
      <c r="IP4" s="34"/>
      <c r="IQ4" s="34"/>
      <c r="IR4" s="34"/>
      <c r="IS4" s="34"/>
      <c r="IT4" s="34"/>
    </row>
    <row r="5" spans="1:254">
      <c r="A5" s="28" t="s">
        <v>49</v>
      </c>
      <c r="B5" s="64"/>
      <c r="C5" s="39">
        <v>780232</v>
      </c>
      <c r="D5" s="37">
        <f t="shared" si="0"/>
        <v>780232</v>
      </c>
      <c r="E5" s="38">
        <v>1</v>
      </c>
      <c r="F5" s="37">
        <f t="shared" ref="F5:F8" si="2">E5*D5</f>
        <v>780232</v>
      </c>
      <c r="HW5" s="31"/>
      <c r="HX5" s="31"/>
      <c r="HY5" s="31"/>
      <c r="HZ5" s="31"/>
      <c r="IA5" s="31"/>
      <c r="IB5" s="31"/>
      <c r="IC5" s="31"/>
      <c r="IE5" s="32"/>
      <c r="IF5" s="32"/>
      <c r="IG5" s="33"/>
      <c r="IH5" s="33"/>
      <c r="II5" s="33"/>
      <c r="IJ5" s="33"/>
      <c r="IK5" s="33"/>
      <c r="IL5" s="33"/>
      <c r="IM5" s="33"/>
      <c r="IN5" s="34"/>
      <c r="IO5" s="34"/>
      <c r="IP5" s="34"/>
      <c r="IQ5" s="34"/>
      <c r="IR5" s="34"/>
      <c r="IS5" s="34"/>
      <c r="IT5" s="34"/>
    </row>
    <row r="6" spans="1:254">
      <c r="A6" s="28" t="s">
        <v>75</v>
      </c>
      <c r="B6" s="64"/>
      <c r="C6" s="39">
        <v>46454</v>
      </c>
      <c r="D6" s="37">
        <f t="shared" si="0"/>
        <v>46454</v>
      </c>
      <c r="E6" s="38">
        <v>1</v>
      </c>
      <c r="F6" s="37">
        <f t="shared" ref="F6" si="3">E6*D6</f>
        <v>46454</v>
      </c>
      <c r="HW6" s="31"/>
      <c r="HX6" s="31"/>
      <c r="HY6" s="31"/>
      <c r="HZ6" s="31"/>
      <c r="IA6" s="31"/>
      <c r="IB6" s="31"/>
      <c r="IC6" s="31"/>
      <c r="IE6" s="32"/>
      <c r="IF6" s="32"/>
      <c r="IG6" s="33"/>
      <c r="IH6" s="33"/>
      <c r="II6" s="33"/>
      <c r="IJ6" s="33"/>
      <c r="IK6" s="33"/>
      <c r="IL6" s="33"/>
      <c r="IM6" s="33"/>
      <c r="IN6" s="34"/>
      <c r="IO6" s="34"/>
      <c r="IP6" s="34"/>
      <c r="IQ6" s="34"/>
      <c r="IR6" s="34"/>
      <c r="IS6" s="34"/>
      <c r="IT6" s="34"/>
    </row>
    <row r="7" spans="1:254">
      <c r="A7" s="28" t="s">
        <v>74</v>
      </c>
      <c r="B7" s="65">
        <v>300000</v>
      </c>
      <c r="C7" s="39">
        <f>90000+90000</f>
        <v>180000</v>
      </c>
      <c r="D7" s="37">
        <f t="shared" si="0"/>
        <v>180000</v>
      </c>
      <c r="E7" s="38">
        <v>1</v>
      </c>
      <c r="F7" s="37">
        <f t="shared" ref="F7" si="4">E7*D7</f>
        <v>180000</v>
      </c>
      <c r="HR7" s="31"/>
      <c r="HS7" s="31"/>
      <c r="HT7" s="31"/>
      <c r="HU7" s="31"/>
      <c r="HV7" s="31"/>
      <c r="HW7" s="31"/>
      <c r="HX7" s="31"/>
      <c r="HY7" s="31"/>
      <c r="HZ7" s="32"/>
      <c r="IA7" s="32"/>
      <c r="IB7" s="33"/>
      <c r="IC7" s="33"/>
      <c r="ID7" s="33"/>
      <c r="IE7" s="33"/>
      <c r="IF7" s="33"/>
      <c r="IG7" s="33"/>
      <c r="IH7" s="33"/>
      <c r="II7" s="34"/>
      <c r="IJ7" s="34"/>
      <c r="IK7" s="34"/>
      <c r="IL7" s="34"/>
      <c r="IM7" s="34"/>
      <c r="IN7" s="34"/>
      <c r="IO7" s="34"/>
      <c r="IP7" s="34"/>
      <c r="IQ7" s="34"/>
      <c r="IR7" s="34"/>
      <c r="IS7" s="34"/>
      <c r="IT7" s="34"/>
    </row>
    <row r="8" spans="1:254" ht="12.75" customHeight="1">
      <c r="A8" s="28" t="s">
        <v>73</v>
      </c>
      <c r="B8" s="64"/>
      <c r="C8" s="39">
        <v>6638</v>
      </c>
      <c r="D8" s="37">
        <f t="shared" si="0"/>
        <v>6638</v>
      </c>
      <c r="E8" s="38">
        <v>0.5</v>
      </c>
      <c r="F8" s="37">
        <f t="shared" si="2"/>
        <v>3319</v>
      </c>
      <c r="HR8" s="31"/>
      <c r="HS8" s="31"/>
      <c r="HT8" s="31"/>
      <c r="HU8" s="31"/>
      <c r="HV8" s="31"/>
      <c r="HW8" s="31"/>
      <c r="HX8" s="31"/>
      <c r="HY8" s="31"/>
      <c r="HZ8" s="32"/>
      <c r="IA8" s="32"/>
      <c r="IB8" s="33"/>
      <c r="IC8" s="33"/>
      <c r="ID8" s="33"/>
      <c r="IE8" s="33"/>
      <c r="IF8" s="33"/>
      <c r="IG8" s="33"/>
      <c r="IH8" s="33"/>
      <c r="II8" s="34"/>
      <c r="IJ8" s="34"/>
      <c r="IK8" s="34"/>
      <c r="IL8" s="34"/>
      <c r="IM8" s="34"/>
      <c r="IN8" s="34"/>
      <c r="IO8" s="34"/>
      <c r="IP8" s="34"/>
      <c r="IQ8" s="34"/>
      <c r="IR8" s="34"/>
      <c r="IS8" s="34"/>
      <c r="IT8" s="34"/>
    </row>
    <row r="9" spans="1:254" ht="12.75" customHeight="1">
      <c r="A9" s="28" t="s">
        <v>3</v>
      </c>
      <c r="B9" s="64"/>
      <c r="C9" s="39">
        <v>-45888</v>
      </c>
      <c r="D9" s="37">
        <f t="shared" si="0"/>
        <v>-45888</v>
      </c>
      <c r="E9" s="38">
        <v>1</v>
      </c>
      <c r="F9" s="37">
        <f t="shared" ref="F9" si="5">E9*D9</f>
        <v>-45888</v>
      </c>
      <c r="HR9" s="31"/>
      <c r="HS9" s="31"/>
      <c r="HT9" s="31"/>
      <c r="HU9" s="31"/>
      <c r="HV9" s="31"/>
      <c r="HW9" s="31"/>
      <c r="HX9" s="31"/>
      <c r="HY9" s="31"/>
      <c r="HZ9" s="32"/>
      <c r="IA9" s="32"/>
      <c r="IB9" s="33"/>
      <c r="IC9" s="33"/>
      <c r="ID9" s="33"/>
      <c r="IE9" s="33"/>
      <c r="IF9" s="33"/>
      <c r="IG9" s="33"/>
      <c r="IH9" s="33"/>
      <c r="II9" s="34"/>
      <c r="IJ9" s="34"/>
      <c r="IK9" s="34"/>
      <c r="IL9" s="34"/>
      <c r="IM9" s="34"/>
      <c r="IN9" s="34"/>
      <c r="IO9" s="34"/>
      <c r="IP9" s="34"/>
      <c r="IQ9" s="34"/>
      <c r="IR9" s="34"/>
      <c r="IS9" s="34"/>
      <c r="IT9" s="34"/>
    </row>
    <row r="10" spans="1:254" ht="15" customHeight="1">
      <c r="A10" s="27" t="s">
        <v>76</v>
      </c>
      <c r="B10" s="47" t="s">
        <v>69</v>
      </c>
      <c r="C10" s="35" t="s">
        <v>70</v>
      </c>
      <c r="D10" s="35" t="s">
        <v>0</v>
      </c>
      <c r="E10" s="36" t="s">
        <v>1</v>
      </c>
      <c r="F10" s="35" t="s">
        <v>2</v>
      </c>
      <c r="HW10" s="31"/>
      <c r="HX10" s="31"/>
      <c r="HY10" s="31"/>
      <c r="HZ10" s="31"/>
      <c r="IA10" s="31"/>
      <c r="IB10" s="31"/>
      <c r="IC10" s="31"/>
      <c r="IE10" s="32"/>
      <c r="IF10" s="32"/>
      <c r="IG10" s="33"/>
      <c r="IH10" s="33"/>
      <c r="II10" s="33"/>
      <c r="IJ10" s="33"/>
      <c r="IK10" s="33"/>
      <c r="IL10" s="33"/>
      <c r="IM10" s="33"/>
      <c r="IN10" s="34"/>
      <c r="IO10" s="34"/>
      <c r="IP10" s="34"/>
      <c r="IQ10" s="34"/>
      <c r="IR10" s="34"/>
      <c r="IS10" s="34"/>
      <c r="IT10" s="34"/>
    </row>
    <row r="11" spans="1:254">
      <c r="A11" s="28" t="s">
        <v>77</v>
      </c>
      <c r="B11" s="39">
        <v>485000</v>
      </c>
      <c r="C11" s="48">
        <v>330100</v>
      </c>
      <c r="D11" s="37">
        <f>AVERAGE(B11:C11)</f>
        <v>407550</v>
      </c>
      <c r="E11" s="38">
        <v>0</v>
      </c>
      <c r="F11" s="37">
        <f t="shared" ref="F11:F13" si="6">E11*D11</f>
        <v>0</v>
      </c>
      <c r="HW11" s="31"/>
      <c r="HX11" s="31"/>
      <c r="HY11" s="31"/>
      <c r="HZ11" s="31"/>
      <c r="IA11" s="31"/>
      <c r="IB11" s="31"/>
      <c r="IC11" s="31"/>
      <c r="IE11" s="32"/>
      <c r="IF11" s="32"/>
      <c r="IG11" s="33"/>
      <c r="IH11" s="33"/>
      <c r="II11" s="33"/>
      <c r="IJ11" s="33"/>
      <c r="IK11" s="33"/>
      <c r="IL11" s="33"/>
      <c r="IM11" s="33"/>
      <c r="IN11" s="34"/>
      <c r="IO11" s="34"/>
      <c r="IP11" s="34"/>
      <c r="IQ11" s="34"/>
      <c r="IR11" s="34"/>
      <c r="IS11" s="34"/>
      <c r="IT11" s="34"/>
    </row>
    <row r="12" spans="1:254">
      <c r="A12" s="28" t="s">
        <v>50</v>
      </c>
      <c r="B12" s="39">
        <v>4365</v>
      </c>
      <c r="C12" s="48">
        <v>7512</v>
      </c>
      <c r="D12" s="37">
        <f t="shared" ref="D12:D13" si="7">AVERAGE(B12:C12)</f>
        <v>5938.5</v>
      </c>
      <c r="E12" s="38">
        <v>0.5</v>
      </c>
      <c r="F12" s="37">
        <f t="shared" si="6"/>
        <v>2969.25</v>
      </c>
      <c r="HR12" s="31"/>
      <c r="HS12" s="31"/>
      <c r="HT12" s="31"/>
      <c r="HU12" s="31"/>
      <c r="HV12" s="31"/>
      <c r="HW12" s="31"/>
      <c r="HX12" s="31"/>
      <c r="HY12" s="31"/>
      <c r="HZ12" s="32"/>
      <c r="IA12" s="32"/>
      <c r="IB12" s="33"/>
      <c r="IC12" s="33"/>
      <c r="ID12" s="33"/>
      <c r="IE12" s="33"/>
      <c r="IF12" s="33"/>
      <c r="IG12" s="33"/>
      <c r="IH12" s="33"/>
      <c r="II12" s="34"/>
      <c r="IJ12" s="34"/>
      <c r="IK12" s="34"/>
      <c r="IL12" s="34"/>
      <c r="IM12" s="34"/>
      <c r="IN12" s="34"/>
      <c r="IO12" s="34"/>
      <c r="IP12" s="34"/>
      <c r="IQ12" s="34"/>
      <c r="IR12" s="34"/>
      <c r="IS12" s="34"/>
      <c r="IT12" s="34"/>
    </row>
    <row r="13" spans="1:254" ht="12.75" customHeight="1">
      <c r="A13" s="28" t="s">
        <v>3</v>
      </c>
      <c r="B13" s="39">
        <v>0</v>
      </c>
      <c r="C13" s="39">
        <v>-1565</v>
      </c>
      <c r="D13" s="37">
        <f t="shared" si="7"/>
        <v>-782.5</v>
      </c>
      <c r="E13" s="38">
        <v>1</v>
      </c>
      <c r="F13" s="37">
        <f t="shared" si="6"/>
        <v>-782.5</v>
      </c>
      <c r="HR13" s="31"/>
      <c r="HS13" s="31"/>
      <c r="HT13" s="31"/>
      <c r="HU13" s="31"/>
      <c r="HV13" s="31"/>
      <c r="HW13" s="31"/>
      <c r="HX13" s="31"/>
      <c r="HY13" s="31"/>
      <c r="HZ13" s="32"/>
      <c r="IA13" s="32"/>
      <c r="IB13" s="33"/>
      <c r="IC13" s="33"/>
      <c r="ID13" s="33"/>
      <c r="IE13" s="33"/>
      <c r="IF13" s="33"/>
      <c r="IG13" s="33"/>
      <c r="IH13" s="33"/>
      <c r="II13" s="34"/>
      <c r="IJ13" s="34"/>
      <c r="IK13" s="34"/>
      <c r="IL13" s="34"/>
      <c r="IM13" s="34"/>
      <c r="IN13" s="34"/>
      <c r="IO13" s="34"/>
      <c r="IP13" s="34"/>
      <c r="IQ13" s="34"/>
      <c r="IR13" s="34"/>
      <c r="IS13" s="34"/>
      <c r="IT13" s="34"/>
    </row>
    <row r="14" spans="1:254" ht="15" customHeight="1">
      <c r="A14" s="27" t="s">
        <v>78</v>
      </c>
      <c r="B14" s="47" t="s">
        <v>69</v>
      </c>
      <c r="C14" s="35" t="s">
        <v>70</v>
      </c>
      <c r="D14" s="35" t="s">
        <v>0</v>
      </c>
      <c r="E14" s="36" t="s">
        <v>1</v>
      </c>
      <c r="F14" s="35" t="s">
        <v>2</v>
      </c>
      <c r="HW14" s="31"/>
      <c r="HX14" s="31"/>
      <c r="HY14" s="31"/>
      <c r="HZ14" s="31"/>
      <c r="IA14" s="31"/>
      <c r="IB14" s="31"/>
      <c r="IC14" s="31"/>
      <c r="IE14" s="32"/>
      <c r="IF14" s="32"/>
      <c r="IG14" s="33"/>
      <c r="IH14" s="33"/>
      <c r="II14" s="33"/>
      <c r="IJ14" s="33"/>
      <c r="IK14" s="33"/>
      <c r="IL14" s="33"/>
      <c r="IM14" s="33"/>
      <c r="IN14" s="34"/>
      <c r="IO14" s="34"/>
      <c r="IP14" s="34"/>
      <c r="IQ14" s="34"/>
      <c r="IR14" s="34"/>
      <c r="IS14" s="34"/>
      <c r="IT14" s="34"/>
    </row>
    <row r="15" spans="1:254">
      <c r="A15" s="28" t="s">
        <v>79</v>
      </c>
      <c r="B15" s="39">
        <v>300000</v>
      </c>
      <c r="C15" s="48">
        <v>300000</v>
      </c>
      <c r="D15" s="37">
        <f>AVERAGE(B15:C15)</f>
        <v>300000</v>
      </c>
      <c r="E15" s="38">
        <v>0</v>
      </c>
      <c r="F15" s="37">
        <f t="shared" ref="F15:F17" si="8">E15*D15</f>
        <v>0</v>
      </c>
      <c r="HW15" s="31"/>
      <c r="HX15" s="31"/>
      <c r="HY15" s="31"/>
      <c r="HZ15" s="31"/>
      <c r="IA15" s="31"/>
      <c r="IB15" s="31"/>
      <c r="IC15" s="31"/>
      <c r="IE15" s="32"/>
      <c r="IF15" s="32"/>
      <c r="IG15" s="33"/>
      <c r="IH15" s="33"/>
      <c r="II15" s="33"/>
      <c r="IJ15" s="33"/>
      <c r="IK15" s="33"/>
      <c r="IL15" s="33"/>
      <c r="IM15" s="33"/>
      <c r="IN15" s="34"/>
      <c r="IO15" s="34"/>
      <c r="IP15" s="34"/>
      <c r="IQ15" s="34"/>
      <c r="IR15" s="34"/>
      <c r="IS15" s="34"/>
      <c r="IT15" s="34"/>
    </row>
    <row r="16" spans="1:254">
      <c r="A16" s="28" t="s">
        <v>77</v>
      </c>
      <c r="B16" s="39">
        <v>501300</v>
      </c>
      <c r="C16" s="48">
        <v>360000</v>
      </c>
      <c r="D16" s="37">
        <f t="shared" ref="D16:D17" si="9">AVERAGE(B16:C16)</f>
        <v>430650</v>
      </c>
      <c r="E16" s="38">
        <v>0</v>
      </c>
      <c r="F16" s="37">
        <f t="shared" si="8"/>
        <v>0</v>
      </c>
      <c r="HR16" s="31"/>
      <c r="HS16" s="31"/>
      <c r="HT16" s="31"/>
      <c r="HU16" s="31"/>
      <c r="HV16" s="31"/>
      <c r="HW16" s="31"/>
      <c r="HX16" s="31"/>
      <c r="HY16" s="31"/>
      <c r="HZ16" s="32"/>
      <c r="IA16" s="32"/>
      <c r="IB16" s="33"/>
      <c r="IC16" s="33"/>
      <c r="ID16" s="33"/>
      <c r="IE16" s="33"/>
      <c r="IF16" s="33"/>
      <c r="IG16" s="33"/>
      <c r="IH16" s="33"/>
      <c r="II16" s="34"/>
      <c r="IJ16" s="34"/>
      <c r="IK16" s="34"/>
      <c r="IL16" s="34"/>
      <c r="IM16" s="34"/>
      <c r="IN16" s="34"/>
      <c r="IO16" s="34"/>
      <c r="IP16" s="34"/>
      <c r="IQ16" s="34"/>
      <c r="IR16" s="34"/>
      <c r="IS16" s="34"/>
      <c r="IT16" s="34"/>
    </row>
    <row r="17" spans="1:254" ht="12.75" customHeight="1">
      <c r="A17" s="28" t="s">
        <v>3</v>
      </c>
      <c r="B17" s="39">
        <v>0</v>
      </c>
      <c r="C17" s="39">
        <v>-2557</v>
      </c>
      <c r="D17" s="37">
        <f t="shared" si="9"/>
        <v>-1278.5</v>
      </c>
      <c r="E17" s="38">
        <v>1</v>
      </c>
      <c r="F17" s="37">
        <f t="shared" si="8"/>
        <v>-1278.5</v>
      </c>
      <c r="HY17" s="31"/>
      <c r="HZ17" s="31"/>
      <c r="IA17" s="31"/>
      <c r="IB17" s="31"/>
      <c r="IC17" s="31"/>
      <c r="IG17" s="32"/>
      <c r="IH17" s="32"/>
      <c r="II17" s="33"/>
      <c r="IJ17" s="33"/>
      <c r="IK17" s="33"/>
      <c r="IL17" s="33"/>
      <c r="IM17" s="33"/>
      <c r="IP17" s="34"/>
      <c r="IQ17" s="34"/>
      <c r="IR17" s="34"/>
      <c r="IS17" s="34"/>
      <c r="IT17" s="34"/>
    </row>
    <row r="18" spans="1:254" ht="15" customHeight="1">
      <c r="A18" s="27" t="s">
        <v>80</v>
      </c>
      <c r="B18" s="47" t="s">
        <v>69</v>
      </c>
      <c r="C18" s="35" t="s">
        <v>70</v>
      </c>
      <c r="D18" s="35" t="s">
        <v>0</v>
      </c>
      <c r="E18" s="36" t="s">
        <v>1</v>
      </c>
      <c r="F18" s="35" t="s">
        <v>2</v>
      </c>
      <c r="HW18" s="31"/>
      <c r="HX18" s="31"/>
      <c r="HY18" s="31"/>
      <c r="HZ18" s="31"/>
      <c r="IA18" s="31"/>
      <c r="IB18" s="31"/>
      <c r="IC18" s="31"/>
      <c r="IE18" s="32"/>
      <c r="IF18" s="32"/>
      <c r="IG18" s="33"/>
      <c r="IH18" s="33"/>
      <c r="II18" s="33"/>
      <c r="IJ18" s="33"/>
      <c r="IK18" s="33"/>
      <c r="IL18" s="33"/>
      <c r="IM18" s="33"/>
      <c r="IN18" s="34"/>
      <c r="IO18" s="34"/>
      <c r="IP18" s="34"/>
      <c r="IQ18" s="34"/>
      <c r="IR18" s="34"/>
      <c r="IS18" s="34"/>
      <c r="IT18" s="34"/>
    </row>
    <row r="19" spans="1:254">
      <c r="A19" s="28" t="s">
        <v>81</v>
      </c>
      <c r="B19" s="39">
        <v>90000</v>
      </c>
      <c r="C19" s="48">
        <v>90000</v>
      </c>
      <c r="D19" s="37">
        <f>AVERAGE(B19:C19)</f>
        <v>90000</v>
      </c>
      <c r="E19" s="38">
        <v>0</v>
      </c>
      <c r="F19" s="37">
        <f t="shared" ref="F19:F22" si="10">E19*D19</f>
        <v>0</v>
      </c>
      <c r="HW19" s="31"/>
      <c r="HX19" s="31"/>
      <c r="HY19" s="31"/>
      <c r="HZ19" s="31"/>
      <c r="IA19" s="31"/>
      <c r="IB19" s="31"/>
      <c r="IC19" s="31"/>
      <c r="IE19" s="32"/>
      <c r="IF19" s="32"/>
      <c r="IG19" s="33"/>
      <c r="IH19" s="33"/>
      <c r="II19" s="33"/>
      <c r="IJ19" s="33"/>
      <c r="IK19" s="33"/>
      <c r="IL19" s="33"/>
      <c r="IM19" s="33"/>
      <c r="IN19" s="34"/>
      <c r="IO19" s="34"/>
      <c r="IP19" s="34"/>
      <c r="IQ19" s="34"/>
      <c r="IR19" s="34"/>
      <c r="IS19" s="34"/>
      <c r="IT19" s="34"/>
    </row>
    <row r="20" spans="1:254">
      <c r="A20" s="28" t="s">
        <v>77</v>
      </c>
      <c r="B20" s="39">
        <v>451500</v>
      </c>
      <c r="C20" s="48">
        <v>332000</v>
      </c>
      <c r="D20" s="37">
        <f t="shared" ref="D20:D22" si="11">AVERAGE(B20:C20)</f>
        <v>391750</v>
      </c>
      <c r="E20" s="38">
        <v>0</v>
      </c>
      <c r="F20" s="37">
        <f t="shared" si="10"/>
        <v>0</v>
      </c>
      <c r="HR20" s="31"/>
      <c r="HS20" s="31"/>
      <c r="HT20" s="31"/>
      <c r="HU20" s="31"/>
      <c r="HV20" s="31"/>
      <c r="HW20" s="31"/>
      <c r="HX20" s="31"/>
      <c r="HY20" s="31"/>
      <c r="HZ20" s="32"/>
      <c r="IA20" s="32"/>
      <c r="IB20" s="33"/>
      <c r="IC20" s="33"/>
      <c r="ID20" s="33"/>
      <c r="IE20" s="33"/>
      <c r="IF20" s="33"/>
      <c r="IG20" s="33"/>
      <c r="IH20" s="33"/>
      <c r="II20" s="34"/>
      <c r="IJ20" s="34"/>
      <c r="IK20" s="34"/>
      <c r="IL20" s="34"/>
      <c r="IM20" s="34"/>
      <c r="IN20" s="34"/>
      <c r="IO20" s="34"/>
      <c r="IP20" s="34"/>
      <c r="IQ20" s="34"/>
      <c r="IR20" s="34"/>
      <c r="IS20" s="34"/>
      <c r="IT20" s="34"/>
    </row>
    <row r="21" spans="1:254">
      <c r="A21" s="28" t="s">
        <v>73</v>
      </c>
      <c r="B21" s="39">
        <v>2299</v>
      </c>
      <c r="C21" s="48">
        <v>488</v>
      </c>
      <c r="D21" s="37">
        <f t="shared" ref="D21" si="12">AVERAGE(B21:C21)</f>
        <v>1393.5</v>
      </c>
      <c r="E21" s="38">
        <v>0.5</v>
      </c>
      <c r="F21" s="37">
        <f t="shared" ref="F21" si="13">E21*D21</f>
        <v>696.75</v>
      </c>
      <c r="HR21" s="31"/>
      <c r="HS21" s="31"/>
      <c r="HT21" s="31"/>
      <c r="HU21" s="31"/>
      <c r="HV21" s="31"/>
      <c r="HW21" s="31"/>
      <c r="HX21" s="31"/>
      <c r="HY21" s="31"/>
      <c r="HZ21" s="32"/>
      <c r="IA21" s="32"/>
      <c r="IB21" s="33"/>
      <c r="IC21" s="33"/>
      <c r="ID21" s="33"/>
      <c r="IE21" s="33"/>
      <c r="IF21" s="33"/>
      <c r="IG21" s="33"/>
      <c r="IH21" s="33"/>
      <c r="II21" s="34"/>
      <c r="IJ21" s="34"/>
      <c r="IK21" s="34"/>
      <c r="IL21" s="34"/>
      <c r="IM21" s="34"/>
      <c r="IN21" s="34"/>
      <c r="IO21" s="34"/>
      <c r="IP21" s="34"/>
      <c r="IQ21" s="34"/>
      <c r="IR21" s="34"/>
      <c r="IS21" s="34"/>
      <c r="IT21" s="34"/>
    </row>
    <row r="22" spans="1:254" ht="12.75" customHeight="1">
      <c r="A22" s="28" t="s">
        <v>3</v>
      </c>
      <c r="B22" s="39">
        <v>0</v>
      </c>
      <c r="C22" s="39">
        <v>0</v>
      </c>
      <c r="D22" s="37">
        <f t="shared" si="11"/>
        <v>0</v>
      </c>
      <c r="E22" s="38">
        <v>1</v>
      </c>
      <c r="F22" s="37">
        <f t="shared" si="10"/>
        <v>0</v>
      </c>
      <c r="HY22" s="31"/>
      <c r="HZ22" s="31"/>
      <c r="IA22" s="31"/>
      <c r="IB22" s="31"/>
      <c r="IC22" s="31"/>
      <c r="IG22" s="32"/>
      <c r="IH22" s="32"/>
      <c r="II22" s="33"/>
      <c r="IJ22" s="33"/>
      <c r="IK22" s="33"/>
      <c r="IL22" s="33"/>
      <c r="IM22" s="33"/>
      <c r="IP22" s="34"/>
      <c r="IQ22" s="34"/>
      <c r="IR22" s="34"/>
      <c r="IS22" s="34"/>
      <c r="IT22" s="34"/>
    </row>
    <row r="23" spans="1:254" ht="15" customHeight="1">
      <c r="A23" s="27" t="s">
        <v>82</v>
      </c>
      <c r="B23" s="47" t="s">
        <v>69</v>
      </c>
      <c r="C23" s="35" t="s">
        <v>70</v>
      </c>
      <c r="D23" s="35" t="s">
        <v>0</v>
      </c>
      <c r="E23" s="36" t="s">
        <v>1</v>
      </c>
      <c r="F23" s="35" t="s">
        <v>2</v>
      </c>
      <c r="HW23" s="31"/>
      <c r="HX23" s="31"/>
      <c r="HY23" s="31"/>
      <c r="HZ23" s="31"/>
      <c r="IA23" s="31"/>
      <c r="IB23" s="31"/>
      <c r="IC23" s="31"/>
      <c r="IE23" s="32"/>
      <c r="IF23" s="32"/>
      <c r="IG23" s="33"/>
      <c r="IH23" s="33"/>
      <c r="II23" s="33"/>
      <c r="IJ23" s="33"/>
      <c r="IK23" s="33"/>
      <c r="IL23" s="33"/>
      <c r="IM23" s="33"/>
      <c r="IN23" s="34"/>
      <c r="IO23" s="34"/>
      <c r="IP23" s="34"/>
      <c r="IQ23" s="34"/>
      <c r="IR23" s="34"/>
      <c r="IS23" s="34"/>
      <c r="IT23" s="34"/>
    </row>
    <row r="24" spans="1:254">
      <c r="A24" s="28" t="s">
        <v>79</v>
      </c>
      <c r="B24" s="39">
        <v>90000</v>
      </c>
      <c r="C24" s="48">
        <v>90000</v>
      </c>
      <c r="D24" s="37">
        <f>AVERAGE(B24:C24)</f>
        <v>90000</v>
      </c>
      <c r="E24" s="38">
        <v>0</v>
      </c>
      <c r="F24" s="37">
        <f t="shared" ref="F24:F27" si="14">E24*D24</f>
        <v>0</v>
      </c>
      <c r="HW24" s="31"/>
      <c r="HX24" s="31"/>
      <c r="HY24" s="31"/>
      <c r="HZ24" s="31"/>
      <c r="IA24" s="31"/>
      <c r="IB24" s="31"/>
      <c r="IC24" s="31"/>
      <c r="IE24" s="32"/>
      <c r="IF24" s="32"/>
      <c r="IG24" s="33"/>
      <c r="IH24" s="33"/>
      <c r="II24" s="33"/>
      <c r="IJ24" s="33"/>
      <c r="IK24" s="33"/>
      <c r="IL24" s="33"/>
      <c r="IM24" s="33"/>
      <c r="IN24" s="34"/>
      <c r="IO24" s="34"/>
      <c r="IP24" s="34"/>
      <c r="IQ24" s="34"/>
      <c r="IR24" s="34"/>
      <c r="IS24" s="34"/>
      <c r="IT24" s="34"/>
    </row>
    <row r="25" spans="1:254">
      <c r="A25" s="28" t="s">
        <v>77</v>
      </c>
      <c r="B25" s="39">
        <v>431600</v>
      </c>
      <c r="C25" s="48">
        <v>278000</v>
      </c>
      <c r="D25" s="37">
        <f t="shared" ref="D25:D27" si="15">AVERAGE(B25:C25)</f>
        <v>354800</v>
      </c>
      <c r="E25" s="38">
        <v>0</v>
      </c>
      <c r="F25" s="37">
        <f t="shared" si="14"/>
        <v>0</v>
      </c>
      <c r="HR25" s="31"/>
      <c r="HS25" s="31"/>
      <c r="HT25" s="31"/>
      <c r="HU25" s="31"/>
      <c r="HV25" s="31"/>
      <c r="HW25" s="31"/>
      <c r="HX25" s="31"/>
      <c r="HY25" s="31"/>
      <c r="HZ25" s="32"/>
      <c r="IA25" s="32"/>
      <c r="IB25" s="33"/>
      <c r="IC25" s="33"/>
      <c r="ID25" s="33"/>
      <c r="IE25" s="33"/>
      <c r="IF25" s="33"/>
      <c r="IG25" s="33"/>
      <c r="IH25" s="33"/>
      <c r="II25" s="34"/>
      <c r="IJ25" s="34"/>
      <c r="IK25" s="34"/>
      <c r="IL25" s="34"/>
      <c r="IM25" s="34"/>
      <c r="IN25" s="34"/>
      <c r="IO25" s="34"/>
      <c r="IP25" s="34"/>
      <c r="IQ25" s="34"/>
      <c r="IR25" s="34"/>
      <c r="IS25" s="34"/>
      <c r="IT25" s="34"/>
    </row>
    <row r="26" spans="1:254">
      <c r="A26" s="28" t="s">
        <v>73</v>
      </c>
      <c r="B26" s="39">
        <v>6293</v>
      </c>
      <c r="C26" s="48">
        <v>1727</v>
      </c>
      <c r="D26" s="37">
        <f t="shared" ref="D26" si="16">AVERAGE(B26:C26)</f>
        <v>4010</v>
      </c>
      <c r="E26" s="38">
        <v>0.5</v>
      </c>
      <c r="F26" s="37">
        <f t="shared" ref="F26" si="17">E26*D26</f>
        <v>2005</v>
      </c>
      <c r="HR26" s="31"/>
      <c r="HS26" s="31"/>
      <c r="HT26" s="31"/>
      <c r="HU26" s="31"/>
      <c r="HV26" s="31"/>
      <c r="HW26" s="31"/>
      <c r="HX26" s="31"/>
      <c r="HY26" s="31"/>
      <c r="HZ26" s="32"/>
      <c r="IA26" s="32"/>
      <c r="IB26" s="33"/>
      <c r="IC26" s="33"/>
      <c r="ID26" s="33"/>
      <c r="IE26" s="33"/>
      <c r="IF26" s="33"/>
      <c r="IG26" s="33"/>
      <c r="IH26" s="33"/>
      <c r="II26" s="34"/>
      <c r="IJ26" s="34"/>
      <c r="IK26" s="34"/>
      <c r="IL26" s="34"/>
      <c r="IM26" s="34"/>
      <c r="IN26" s="34"/>
      <c r="IO26" s="34"/>
      <c r="IP26" s="34"/>
      <c r="IQ26" s="34"/>
      <c r="IR26" s="34"/>
      <c r="IS26" s="34"/>
      <c r="IT26" s="34"/>
    </row>
    <row r="27" spans="1:254" ht="12.75" customHeight="1">
      <c r="A27" s="28" t="s">
        <v>3</v>
      </c>
      <c r="B27" s="39">
        <v>0</v>
      </c>
      <c r="C27" s="39">
        <v>0</v>
      </c>
      <c r="D27" s="37">
        <f t="shared" si="15"/>
        <v>0</v>
      </c>
      <c r="E27" s="38">
        <v>1</v>
      </c>
      <c r="F27" s="37">
        <f t="shared" si="14"/>
        <v>0</v>
      </c>
      <c r="HY27" s="31"/>
      <c r="HZ27" s="31"/>
      <c r="IA27" s="31"/>
      <c r="IB27" s="31"/>
      <c r="IC27" s="31"/>
      <c r="IG27" s="32"/>
      <c r="IH27" s="32"/>
      <c r="II27" s="33"/>
      <c r="IJ27" s="33"/>
      <c r="IK27" s="33"/>
      <c r="IL27" s="33"/>
      <c r="IM27" s="33"/>
      <c r="IP27" s="34"/>
      <c r="IQ27" s="34"/>
      <c r="IR27" s="34"/>
      <c r="IS27" s="34"/>
      <c r="IT27" s="34"/>
    </row>
    <row r="28" spans="1:254" ht="15" customHeight="1">
      <c r="A28" s="27" t="s">
        <v>83</v>
      </c>
      <c r="B28" s="47" t="s">
        <v>69</v>
      </c>
      <c r="C28" s="35" t="s">
        <v>70</v>
      </c>
      <c r="D28" s="35" t="s">
        <v>0</v>
      </c>
      <c r="E28" s="36" t="s">
        <v>1</v>
      </c>
      <c r="F28" s="35" t="s">
        <v>2</v>
      </c>
      <c r="HW28" s="31"/>
      <c r="HX28" s="31"/>
      <c r="HY28" s="31"/>
      <c r="HZ28" s="31"/>
      <c r="IA28" s="31"/>
      <c r="IB28" s="31"/>
      <c r="IC28" s="31"/>
      <c r="IE28" s="32"/>
      <c r="IF28" s="32"/>
      <c r="IG28" s="33"/>
      <c r="IH28" s="33"/>
      <c r="II28" s="33"/>
      <c r="IJ28" s="33"/>
      <c r="IK28" s="33"/>
      <c r="IL28" s="33"/>
      <c r="IM28" s="33"/>
      <c r="IN28" s="34"/>
      <c r="IO28" s="34"/>
      <c r="IP28" s="34"/>
      <c r="IQ28" s="34"/>
      <c r="IR28" s="34"/>
      <c r="IS28" s="34"/>
      <c r="IT28" s="34"/>
    </row>
    <row r="29" spans="1:254">
      <c r="A29" s="28" t="s">
        <v>77</v>
      </c>
      <c r="B29" s="39">
        <v>475600</v>
      </c>
      <c r="C29" s="48">
        <v>299800</v>
      </c>
      <c r="D29" s="37">
        <f t="shared" ref="D29:D31" si="18">AVERAGE(B29:C29)</f>
        <v>387700</v>
      </c>
      <c r="E29" s="38">
        <v>0</v>
      </c>
      <c r="F29" s="37">
        <f t="shared" ref="F29:F31" si="19">E29*D29</f>
        <v>0</v>
      </c>
      <c r="HR29" s="31"/>
      <c r="HS29" s="31"/>
      <c r="HT29" s="31"/>
      <c r="HU29" s="31"/>
      <c r="HV29" s="31"/>
      <c r="HW29" s="31"/>
      <c r="HX29" s="31"/>
      <c r="HY29" s="31"/>
      <c r="HZ29" s="32"/>
      <c r="IA29" s="32"/>
      <c r="IB29" s="33"/>
      <c r="IC29" s="33"/>
      <c r="ID29" s="33"/>
      <c r="IE29" s="33"/>
      <c r="IF29" s="33"/>
      <c r="IG29" s="33"/>
      <c r="IH29" s="33"/>
      <c r="II29" s="34"/>
      <c r="IJ29" s="34"/>
      <c r="IK29" s="34"/>
      <c r="IL29" s="34"/>
      <c r="IM29" s="34"/>
      <c r="IN29" s="34"/>
      <c r="IO29" s="34"/>
      <c r="IP29" s="34"/>
      <c r="IQ29" s="34"/>
      <c r="IR29" s="34"/>
      <c r="IS29" s="34"/>
      <c r="IT29" s="34"/>
    </row>
    <row r="30" spans="1:254">
      <c r="A30" s="28" t="s">
        <v>73</v>
      </c>
      <c r="B30" s="39">
        <v>2504</v>
      </c>
      <c r="C30" s="48">
        <v>639</v>
      </c>
      <c r="D30" s="37">
        <f t="shared" si="18"/>
        <v>1571.5</v>
      </c>
      <c r="E30" s="38">
        <v>0.5</v>
      </c>
      <c r="F30" s="37">
        <f t="shared" si="19"/>
        <v>785.75</v>
      </c>
      <c r="HR30" s="31"/>
      <c r="HS30" s="31"/>
      <c r="HT30" s="31"/>
      <c r="HU30" s="31"/>
      <c r="HV30" s="31"/>
      <c r="HW30" s="31"/>
      <c r="HX30" s="31"/>
      <c r="HY30" s="31"/>
      <c r="HZ30" s="32"/>
      <c r="IA30" s="32"/>
      <c r="IB30" s="33"/>
      <c r="IC30" s="33"/>
      <c r="ID30" s="33"/>
      <c r="IE30" s="33"/>
      <c r="IF30" s="33"/>
      <c r="IG30" s="33"/>
      <c r="IH30" s="33"/>
      <c r="II30" s="34"/>
      <c r="IJ30" s="34"/>
      <c r="IK30" s="34"/>
      <c r="IL30" s="34"/>
      <c r="IM30" s="34"/>
      <c r="IN30" s="34"/>
      <c r="IO30" s="34"/>
      <c r="IP30" s="34"/>
      <c r="IQ30" s="34"/>
      <c r="IR30" s="34"/>
      <c r="IS30" s="34"/>
      <c r="IT30" s="34"/>
    </row>
    <row r="31" spans="1:254" ht="12.75" customHeight="1">
      <c r="A31" s="28" t="s">
        <v>3</v>
      </c>
      <c r="B31" s="39">
        <v>0</v>
      </c>
      <c r="C31" s="39">
        <v>0</v>
      </c>
      <c r="D31" s="37">
        <f t="shared" si="18"/>
        <v>0</v>
      </c>
      <c r="E31" s="38">
        <v>1</v>
      </c>
      <c r="F31" s="37">
        <f t="shared" si="19"/>
        <v>0</v>
      </c>
      <c r="HY31" s="31"/>
      <c r="HZ31" s="31"/>
      <c r="IA31" s="31"/>
      <c r="IB31" s="31"/>
      <c r="IC31" s="31"/>
      <c r="IG31" s="32"/>
      <c r="IH31" s="32"/>
      <c r="II31" s="33"/>
      <c r="IJ31" s="33"/>
      <c r="IK31" s="33"/>
      <c r="IL31" s="33"/>
      <c r="IM31" s="33"/>
      <c r="IP31" s="34"/>
      <c r="IQ31" s="34"/>
      <c r="IR31" s="34"/>
      <c r="IS31" s="34"/>
      <c r="IT31" s="34"/>
    </row>
    <row r="32" spans="1:254" ht="15.4" customHeight="1">
      <c r="A32" s="40" t="s">
        <v>4</v>
      </c>
      <c r="B32" s="69"/>
      <c r="C32" s="69"/>
      <c r="D32" s="69"/>
      <c r="E32" s="69"/>
      <c r="F32" s="41">
        <f>+SUM(F2:F31)</f>
        <v>1872105.79</v>
      </c>
    </row>
    <row r="33" spans="1:6" ht="16.350000000000001" customHeight="1">
      <c r="A33" s="29" t="s">
        <v>5</v>
      </c>
      <c r="B33" s="70"/>
      <c r="C33" s="70"/>
      <c r="D33" s="70"/>
      <c r="E33" s="70"/>
      <c r="F33" s="41">
        <f>F32/12</f>
        <v>156008.81583333333</v>
      </c>
    </row>
    <row r="34" spans="1:6">
      <c r="A34" s="29" t="s">
        <v>6</v>
      </c>
      <c r="B34" s="70"/>
      <c r="C34" s="70"/>
      <c r="D34" s="70"/>
      <c r="E34" s="70"/>
      <c r="F34" s="37">
        <f>RTR!M8</f>
        <v>81392</v>
      </c>
    </row>
    <row r="35" spans="1:6" ht="16.350000000000001" customHeight="1">
      <c r="A35" s="29" t="s">
        <v>7</v>
      </c>
      <c r="B35" s="71"/>
      <c r="C35" s="71"/>
      <c r="D35" s="71"/>
      <c r="E35" s="71"/>
      <c r="F35" s="42">
        <v>1</v>
      </c>
    </row>
    <row r="36" spans="1:6" ht="16.350000000000001" customHeight="1">
      <c r="A36" s="29" t="s">
        <v>8</v>
      </c>
      <c r="B36" s="70"/>
      <c r="C36" s="70"/>
      <c r="D36" s="70"/>
      <c r="E36" s="70"/>
      <c r="F36" s="43">
        <f>(F33*F35)-F34</f>
        <v>74616.815833333327</v>
      </c>
    </row>
    <row r="37" spans="1:6" ht="16.350000000000001" customHeight="1">
      <c r="A37" s="29" t="s">
        <v>9</v>
      </c>
      <c r="B37" s="70"/>
      <c r="C37" s="70"/>
      <c r="D37" s="70"/>
      <c r="E37" s="70"/>
      <c r="F37" s="44">
        <v>180</v>
      </c>
    </row>
    <row r="38" spans="1:6" ht="14.25" customHeight="1">
      <c r="A38" s="29" t="s">
        <v>10</v>
      </c>
      <c r="B38" s="70"/>
      <c r="C38" s="70"/>
      <c r="D38" s="70"/>
      <c r="E38" s="70"/>
      <c r="F38" s="42">
        <v>0.1</v>
      </c>
    </row>
    <row r="39" spans="1:6">
      <c r="A39" s="29" t="s">
        <v>11</v>
      </c>
      <c r="B39" s="70"/>
      <c r="C39" s="70"/>
      <c r="D39" s="70"/>
      <c r="E39" s="70"/>
      <c r="F39" s="45">
        <f>PMT(F38/12,F37,-100000)</f>
        <v>1074.6051177081183</v>
      </c>
    </row>
    <row r="40" spans="1:6">
      <c r="A40" s="29" t="s">
        <v>12</v>
      </c>
      <c r="B40" s="70"/>
      <c r="C40" s="70"/>
      <c r="D40" s="70"/>
      <c r="E40" s="70"/>
      <c r="F40" s="46">
        <f>F36/F39</f>
        <v>69.436497745770623</v>
      </c>
    </row>
  </sheetData>
  <sheetProtection selectLockedCells="1" selectUnlockedCells="1"/>
  <mergeCells count="10">
    <mergeCell ref="B36:E36"/>
    <mergeCell ref="B37:E37"/>
    <mergeCell ref="B38:E38"/>
    <mergeCell ref="B39:E39"/>
    <mergeCell ref="B40:E40"/>
    <mergeCell ref="B32:E32"/>
    <mergeCell ref="B33:E33"/>
    <mergeCell ref="B34:E34"/>
    <mergeCell ref="B35:E35"/>
    <mergeCell ref="B1:F1"/>
  </mergeCells>
  <pageMargins left="0.78749999999999998" right="0.78749999999999998" top="1.05277777777778" bottom="1.05277777777778" header="0.78749999999999998" footer="0.78749999999999998"/>
  <pageSetup firstPageNumber="0" orientation="landscape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  <pageSetUpPr fitToPage="1"/>
  </sheetPr>
  <dimension ref="A1:IN8"/>
  <sheetViews>
    <sheetView tabSelected="1" zoomScale="89" zoomScaleNormal="89" workbookViewId="0">
      <selection activeCell="L14" sqref="L14"/>
    </sheetView>
  </sheetViews>
  <sheetFormatPr defaultColWidth="22.140625" defaultRowHeight="13.5"/>
  <cols>
    <col min="1" max="1" width="6.85546875" style="20" customWidth="1"/>
    <col min="2" max="2" width="20" style="20" bestFit="1" customWidth="1"/>
    <col min="3" max="3" width="15.42578125" style="20" bestFit="1" customWidth="1"/>
    <col min="4" max="4" width="11.140625" style="20" bestFit="1" customWidth="1"/>
    <col min="5" max="5" width="11.28515625" style="20" bestFit="1" customWidth="1"/>
    <col min="6" max="6" width="10.140625" style="20" bestFit="1" customWidth="1"/>
    <col min="7" max="7" width="10.28515625" style="20" bestFit="1" customWidth="1"/>
    <col min="8" max="8" width="9" style="20" bestFit="1" customWidth="1"/>
    <col min="9" max="9" width="7.5703125" style="20" bestFit="1" customWidth="1"/>
    <col min="10" max="10" width="9.28515625" style="20" bestFit="1" customWidth="1"/>
    <col min="11" max="11" width="8.28515625" style="20" bestFit="1" customWidth="1"/>
    <col min="12" max="12" width="8.7109375" style="20" bestFit="1" customWidth="1"/>
    <col min="13" max="13" width="11.28515625" style="20" bestFit="1" customWidth="1"/>
    <col min="14" max="248" width="22.140625" style="20"/>
    <col min="249" max="16384" width="22.140625" style="21"/>
  </cols>
  <sheetData>
    <row r="1" spans="1:13" ht="30" customHeight="1">
      <c r="A1" s="26" t="s">
        <v>13</v>
      </c>
      <c r="B1" s="26" t="s">
        <v>14</v>
      </c>
      <c r="C1" s="26" t="s">
        <v>15</v>
      </c>
      <c r="D1" s="26" t="s">
        <v>16</v>
      </c>
      <c r="E1" s="26" t="s">
        <v>17</v>
      </c>
      <c r="F1" s="26" t="s">
        <v>18</v>
      </c>
      <c r="G1" s="26" t="s">
        <v>51</v>
      </c>
      <c r="H1" s="26" t="s">
        <v>87</v>
      </c>
      <c r="I1" s="26" t="s">
        <v>19</v>
      </c>
      <c r="J1" s="26" t="s">
        <v>20</v>
      </c>
      <c r="K1" s="26" t="s">
        <v>21</v>
      </c>
      <c r="L1" s="26" t="s">
        <v>22</v>
      </c>
      <c r="M1" s="26" t="s">
        <v>23</v>
      </c>
    </row>
    <row r="2" spans="1:13">
      <c r="A2" s="50">
        <v>1</v>
      </c>
      <c r="B2" s="51">
        <v>642940413</v>
      </c>
      <c r="C2" s="50" t="s">
        <v>84</v>
      </c>
      <c r="D2" s="50" t="s">
        <v>85</v>
      </c>
      <c r="E2" s="51" t="s">
        <v>86</v>
      </c>
      <c r="F2" s="51">
        <v>9000000</v>
      </c>
      <c r="G2" s="52">
        <v>43709</v>
      </c>
      <c r="H2" s="53">
        <v>8882252</v>
      </c>
      <c r="I2" s="53">
        <v>240</v>
      </c>
      <c r="J2" s="53">
        <v>15</v>
      </c>
      <c r="K2" s="53">
        <f>240-15</f>
        <v>225</v>
      </c>
      <c r="L2" s="53">
        <v>81392</v>
      </c>
      <c r="M2" s="54" t="s">
        <v>24</v>
      </c>
    </row>
    <row r="3" spans="1:13">
      <c r="A3" s="50">
        <v>2</v>
      </c>
      <c r="B3" s="51" t="s">
        <v>88</v>
      </c>
      <c r="C3" s="50" t="s">
        <v>78</v>
      </c>
      <c r="D3" s="50" t="s">
        <v>89</v>
      </c>
      <c r="E3" s="51" t="s">
        <v>86</v>
      </c>
      <c r="F3" s="51">
        <v>3000000</v>
      </c>
      <c r="G3" s="52">
        <v>43317</v>
      </c>
      <c r="H3" s="53">
        <v>2916421</v>
      </c>
      <c r="I3" s="53">
        <v>229</v>
      </c>
      <c r="J3" s="53">
        <v>29</v>
      </c>
      <c r="K3" s="53">
        <f>229-29</f>
        <v>200</v>
      </c>
      <c r="L3" s="53">
        <v>26319</v>
      </c>
      <c r="M3" s="54" t="s">
        <v>90</v>
      </c>
    </row>
    <row r="4" spans="1:13">
      <c r="A4" s="50">
        <v>3</v>
      </c>
      <c r="B4" s="51" t="s">
        <v>91</v>
      </c>
      <c r="C4" s="50" t="s">
        <v>84</v>
      </c>
      <c r="D4" s="50" t="s">
        <v>89</v>
      </c>
      <c r="E4" s="51" t="s">
        <v>92</v>
      </c>
      <c r="F4" s="51">
        <v>7000000</v>
      </c>
      <c r="G4" s="52">
        <v>43009</v>
      </c>
      <c r="H4" s="53">
        <v>6171680</v>
      </c>
      <c r="I4" s="53">
        <v>180</v>
      </c>
      <c r="J4" s="53">
        <v>39</v>
      </c>
      <c r="K4" s="53">
        <f>180-39</f>
        <v>141</v>
      </c>
      <c r="L4" s="53">
        <v>71416</v>
      </c>
      <c r="M4" s="54" t="s">
        <v>90</v>
      </c>
    </row>
    <row r="5" spans="1:13">
      <c r="A5" s="50">
        <v>4</v>
      </c>
      <c r="B5" s="51" t="s">
        <v>93</v>
      </c>
      <c r="C5" s="50" t="s">
        <v>84</v>
      </c>
      <c r="D5" s="50" t="s">
        <v>89</v>
      </c>
      <c r="E5" s="51" t="s">
        <v>94</v>
      </c>
      <c r="F5" s="51">
        <v>1850000</v>
      </c>
      <c r="G5" s="52">
        <v>43040</v>
      </c>
      <c r="H5" s="53">
        <v>1637507</v>
      </c>
      <c r="I5" s="53">
        <v>180</v>
      </c>
      <c r="J5" s="53">
        <v>38</v>
      </c>
      <c r="K5" s="53">
        <f>180-38</f>
        <v>142</v>
      </c>
      <c r="L5" s="53">
        <v>18875</v>
      </c>
      <c r="M5" s="54" t="s">
        <v>90</v>
      </c>
    </row>
    <row r="6" spans="1:13" ht="15.75" customHeight="1">
      <c r="A6" s="50">
        <v>5</v>
      </c>
      <c r="B6" s="51"/>
      <c r="C6" s="50" t="s">
        <v>84</v>
      </c>
      <c r="D6" s="50" t="s">
        <v>89</v>
      </c>
      <c r="E6" s="51" t="s">
        <v>95</v>
      </c>
      <c r="F6" s="51">
        <v>1633000</v>
      </c>
      <c r="G6" s="52"/>
      <c r="H6" s="53"/>
      <c r="I6" s="53"/>
      <c r="J6" s="53"/>
      <c r="K6" s="53"/>
      <c r="L6" s="53">
        <v>51361</v>
      </c>
      <c r="M6" s="54" t="s">
        <v>90</v>
      </c>
    </row>
    <row r="7" spans="1:13" ht="15.75" customHeight="1">
      <c r="A7" s="50">
        <v>6</v>
      </c>
      <c r="B7" s="51"/>
      <c r="C7" s="50"/>
      <c r="D7" s="50"/>
      <c r="E7" s="51"/>
      <c r="F7" s="51"/>
      <c r="G7" s="52"/>
      <c r="H7" s="53"/>
      <c r="I7" s="53"/>
      <c r="J7" s="53"/>
      <c r="K7" s="53"/>
      <c r="L7" s="53"/>
      <c r="M7" s="54" t="s">
        <v>24</v>
      </c>
    </row>
    <row r="8" spans="1:13">
      <c r="A8" s="24"/>
      <c r="B8" s="22"/>
      <c r="C8" s="22"/>
      <c r="D8" s="22"/>
      <c r="E8" s="23"/>
      <c r="F8" s="22"/>
      <c r="G8" s="22"/>
      <c r="H8" s="66"/>
      <c r="I8" s="22"/>
      <c r="J8" s="22"/>
      <c r="K8" s="22"/>
      <c r="L8" s="22"/>
      <c r="M8" s="25">
        <f>SUMIF(M2:M6,"Y",L2:L6)</f>
        <v>81392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useFirstPageNumber="1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B1"/>
    </sheetView>
  </sheetViews>
  <sheetFormatPr defaultColWidth="9"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75" t="s">
        <v>25</v>
      </c>
      <c r="B1" s="75"/>
      <c r="C1" s="2"/>
    </row>
    <row r="2" spans="1:6" ht="14.25" customHeight="1">
      <c r="A2" s="75" t="s">
        <v>26</v>
      </c>
      <c r="B2" s="75"/>
      <c r="C2" s="2"/>
    </row>
    <row r="5" spans="1:6" ht="27">
      <c r="A5" s="3" t="s">
        <v>13</v>
      </c>
      <c r="B5" s="4" t="s">
        <v>27</v>
      </c>
      <c r="C5" s="4" t="s">
        <v>28</v>
      </c>
      <c r="D5" s="5" t="s">
        <v>29</v>
      </c>
      <c r="E5" s="1" t="s">
        <v>30</v>
      </c>
      <c r="F5" s="1" t="s">
        <v>31</v>
      </c>
    </row>
    <row r="6" spans="1:6" ht="40.5">
      <c r="A6" s="6">
        <v>1</v>
      </c>
      <c r="B6" s="7" t="s">
        <v>32</v>
      </c>
      <c r="C6" s="8" t="s">
        <v>33</v>
      </c>
      <c r="D6" s="9"/>
      <c r="E6" s="10">
        <v>0.2</v>
      </c>
      <c r="F6" s="10">
        <f t="shared" ref="F6:F12" si="0">E6/10*D6</f>
        <v>0</v>
      </c>
    </row>
    <row r="7" spans="1:6" ht="54">
      <c r="A7" s="6">
        <v>2</v>
      </c>
      <c r="B7" s="7" t="s">
        <v>34</v>
      </c>
      <c r="C7" s="8" t="s">
        <v>35</v>
      </c>
      <c r="D7" s="11"/>
      <c r="E7" s="10">
        <v>0.15</v>
      </c>
      <c r="F7" s="10">
        <f t="shared" si="0"/>
        <v>0</v>
      </c>
    </row>
    <row r="8" spans="1:6" ht="40.5">
      <c r="A8" s="6">
        <v>3</v>
      </c>
      <c r="B8" s="7" t="s">
        <v>36</v>
      </c>
      <c r="C8" s="8" t="s">
        <v>37</v>
      </c>
      <c r="D8" s="11"/>
      <c r="E8" s="10">
        <v>0.1</v>
      </c>
      <c r="F8" s="10">
        <f t="shared" si="0"/>
        <v>0</v>
      </c>
    </row>
    <row r="9" spans="1:6" ht="54">
      <c r="A9" s="6">
        <v>4</v>
      </c>
      <c r="B9" s="7" t="s">
        <v>38</v>
      </c>
      <c r="C9" s="12" t="s">
        <v>39</v>
      </c>
      <c r="D9" s="11"/>
      <c r="E9" s="10">
        <v>0.1</v>
      </c>
      <c r="F9" s="10">
        <f t="shared" si="0"/>
        <v>0</v>
      </c>
    </row>
    <row r="10" spans="1:6" ht="81">
      <c r="A10" s="6">
        <v>5</v>
      </c>
      <c r="B10" s="7" t="s">
        <v>40</v>
      </c>
      <c r="C10" s="8" t="s">
        <v>41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42</v>
      </c>
      <c r="C11" s="14" t="s">
        <v>43</v>
      </c>
      <c r="D11" s="11"/>
      <c r="E11" s="10">
        <v>0.1</v>
      </c>
      <c r="F11" s="10">
        <f t="shared" si="0"/>
        <v>0</v>
      </c>
    </row>
    <row r="12" spans="1:6" ht="27.75">
      <c r="A12" s="6">
        <v>7</v>
      </c>
      <c r="B12" s="6" t="s">
        <v>44</v>
      </c>
      <c r="C12" s="15" t="s">
        <v>45</v>
      </c>
      <c r="D12" s="11"/>
      <c r="E12" s="10">
        <v>0.25</v>
      </c>
      <c r="F12" s="10">
        <f t="shared" si="0"/>
        <v>0</v>
      </c>
    </row>
    <row r="13" spans="1:6" ht="13.5">
      <c r="A13" s="16"/>
      <c r="B13" s="17" t="s">
        <v>46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7:AI23"/>
  <sheetViews>
    <sheetView workbookViewId="0">
      <selection activeCell="AH28" sqref="AH28"/>
    </sheetView>
  </sheetViews>
  <sheetFormatPr defaultRowHeight="12.75"/>
  <cols>
    <col min="35" max="35" width="12.28515625" bestFit="1" customWidth="1"/>
  </cols>
  <sheetData>
    <row r="7" spans="2:35" ht="21">
      <c r="B7" s="55"/>
      <c r="C7" s="55"/>
      <c r="D7" s="76" t="s">
        <v>96</v>
      </c>
      <c r="E7" s="77"/>
      <c r="F7" s="77"/>
      <c r="G7" s="77"/>
      <c r="H7" s="77"/>
      <c r="I7" s="77"/>
      <c r="J7" s="77"/>
      <c r="K7" s="77"/>
      <c r="L7" s="78"/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  <c r="AB7" s="55"/>
      <c r="AC7" s="55"/>
      <c r="AD7" s="55"/>
      <c r="AE7" s="55"/>
      <c r="AF7" s="55"/>
      <c r="AG7" s="55"/>
      <c r="AH7" s="55"/>
      <c r="AI7" s="55"/>
    </row>
    <row r="8" spans="2:35" ht="15.75"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  <c r="AB8" s="55"/>
      <c r="AC8" s="55"/>
      <c r="AD8" s="55"/>
      <c r="AE8" s="55"/>
      <c r="AF8" s="55"/>
      <c r="AG8" s="55"/>
      <c r="AH8" s="55"/>
      <c r="AI8" s="56" t="s">
        <v>52</v>
      </c>
    </row>
    <row r="9" spans="2:35" ht="15.75">
      <c r="B9" s="55"/>
      <c r="C9" s="57">
        <v>1</v>
      </c>
      <c r="D9" s="57">
        <v>2</v>
      </c>
      <c r="E9" s="57">
        <v>3</v>
      </c>
      <c r="F9" s="57">
        <v>4</v>
      </c>
      <c r="G9" s="57">
        <v>5</v>
      </c>
      <c r="H9" s="57">
        <v>6</v>
      </c>
      <c r="I9" s="57">
        <v>7</v>
      </c>
      <c r="J9" s="57">
        <v>8</v>
      </c>
      <c r="K9" s="57">
        <v>9</v>
      </c>
      <c r="L9" s="57">
        <v>10</v>
      </c>
      <c r="M9" s="57">
        <v>11</v>
      </c>
      <c r="N9" s="57">
        <v>12</v>
      </c>
      <c r="O9" s="57">
        <v>13</v>
      </c>
      <c r="P9" s="57">
        <v>14</v>
      </c>
      <c r="Q9" s="57">
        <v>15</v>
      </c>
      <c r="R9" s="57">
        <v>16</v>
      </c>
      <c r="S9" s="57">
        <v>17</v>
      </c>
      <c r="T9" s="57">
        <v>18</v>
      </c>
      <c r="U9" s="57">
        <v>19</v>
      </c>
      <c r="V9" s="57">
        <v>20</v>
      </c>
      <c r="W9" s="57">
        <v>21</v>
      </c>
      <c r="X9" s="57">
        <v>22</v>
      </c>
      <c r="Y9" s="57">
        <v>23</v>
      </c>
      <c r="Z9" s="57">
        <v>24</v>
      </c>
      <c r="AA9" s="57">
        <v>25</v>
      </c>
      <c r="AB9" s="57">
        <v>26</v>
      </c>
      <c r="AC9" s="57">
        <v>27</v>
      </c>
      <c r="AD9" s="57">
        <v>28</v>
      </c>
      <c r="AE9" s="57">
        <v>29</v>
      </c>
      <c r="AF9" s="57">
        <v>30</v>
      </c>
      <c r="AG9" s="57">
        <v>31</v>
      </c>
      <c r="AH9" s="58" t="s">
        <v>53</v>
      </c>
      <c r="AI9" s="58" t="s">
        <v>54</v>
      </c>
    </row>
    <row r="10" spans="2:35" ht="15.75">
      <c r="B10" s="59" t="s">
        <v>57</v>
      </c>
      <c r="C10" s="67">
        <v>472522</v>
      </c>
      <c r="D10" s="67">
        <v>422522</v>
      </c>
      <c r="E10" s="67">
        <v>442522</v>
      </c>
      <c r="F10" s="67">
        <v>442522</v>
      </c>
      <c r="G10" s="67">
        <v>442522</v>
      </c>
      <c r="H10" s="60">
        <v>242522</v>
      </c>
      <c r="I10" s="60">
        <v>52522</v>
      </c>
      <c r="J10" s="60">
        <v>52522</v>
      </c>
      <c r="K10" s="60">
        <v>52522</v>
      </c>
      <c r="L10" s="60">
        <v>2522</v>
      </c>
      <c r="M10" s="60">
        <v>2522</v>
      </c>
      <c r="N10" s="60">
        <v>2522</v>
      </c>
      <c r="O10" s="60">
        <v>2522</v>
      </c>
      <c r="P10" s="60">
        <v>2522</v>
      </c>
      <c r="Q10" s="60">
        <v>2522</v>
      </c>
      <c r="R10" s="60">
        <v>2522</v>
      </c>
      <c r="S10" s="60">
        <v>2522</v>
      </c>
      <c r="T10" s="60">
        <v>57522</v>
      </c>
      <c r="U10" s="60">
        <v>7522</v>
      </c>
      <c r="V10" s="60">
        <v>7522</v>
      </c>
      <c r="W10" s="60">
        <v>7522</v>
      </c>
      <c r="X10" s="60">
        <v>51858</v>
      </c>
      <c r="Y10" s="60">
        <v>63858</v>
      </c>
      <c r="Z10" s="60">
        <v>73858</v>
      </c>
      <c r="AA10" s="60">
        <v>73858</v>
      </c>
      <c r="AB10" s="60">
        <v>4130</v>
      </c>
      <c r="AC10" s="60">
        <v>4130</v>
      </c>
      <c r="AD10" s="60">
        <v>4130</v>
      </c>
      <c r="AE10" s="60">
        <v>4130</v>
      </c>
      <c r="AF10" s="60">
        <v>54130</v>
      </c>
      <c r="AG10" s="67">
        <v>4130</v>
      </c>
      <c r="AH10" s="60"/>
      <c r="AI10" s="60">
        <f t="shared" ref="AI10:AI21" si="0">SUM(D10:AH10)</f>
        <v>2588652</v>
      </c>
    </row>
    <row r="11" spans="2:35" ht="15.75">
      <c r="B11" s="59" t="s">
        <v>58</v>
      </c>
      <c r="C11" s="60">
        <v>4130</v>
      </c>
      <c r="D11" s="60">
        <v>4130</v>
      </c>
      <c r="E11" s="60">
        <v>4130</v>
      </c>
      <c r="F11" s="60">
        <v>4130</v>
      </c>
      <c r="G11" s="60">
        <v>4130</v>
      </c>
      <c r="H11" s="60">
        <v>4130</v>
      </c>
      <c r="I11" s="60">
        <v>4130</v>
      </c>
      <c r="J11" s="60">
        <v>4130</v>
      </c>
      <c r="K11" s="60">
        <v>24130</v>
      </c>
      <c r="L11" s="60">
        <v>24130</v>
      </c>
      <c r="M11" s="60">
        <v>64130</v>
      </c>
      <c r="N11" s="60">
        <v>64130</v>
      </c>
      <c r="O11" s="60">
        <v>64130</v>
      </c>
      <c r="P11" s="60">
        <v>14130</v>
      </c>
      <c r="Q11" s="60">
        <v>14130</v>
      </c>
      <c r="R11" s="60">
        <v>14130</v>
      </c>
      <c r="S11" s="60">
        <v>36791</v>
      </c>
      <c r="T11" s="60">
        <v>6570</v>
      </c>
      <c r="U11" s="60">
        <v>6570</v>
      </c>
      <c r="V11" s="60">
        <v>21570</v>
      </c>
      <c r="W11" s="60">
        <v>21570</v>
      </c>
      <c r="X11" s="60">
        <v>21570</v>
      </c>
      <c r="Y11" s="60">
        <v>96570</v>
      </c>
      <c r="Z11" s="60">
        <v>96570</v>
      </c>
      <c r="AA11" s="60">
        <v>96570</v>
      </c>
      <c r="AB11" s="60">
        <v>116275</v>
      </c>
      <c r="AC11" s="60">
        <v>35299</v>
      </c>
      <c r="AD11" s="60">
        <v>4120</v>
      </c>
      <c r="AE11" s="60">
        <v>4120</v>
      </c>
      <c r="AF11" s="60">
        <v>4120</v>
      </c>
      <c r="AG11" s="60">
        <v>4120</v>
      </c>
      <c r="AH11" s="60"/>
      <c r="AI11" s="60">
        <f t="shared" si="0"/>
        <v>884355</v>
      </c>
    </row>
    <row r="12" spans="2:35" ht="15.75">
      <c r="B12" s="59" t="s">
        <v>59</v>
      </c>
      <c r="C12" s="60">
        <v>4120</v>
      </c>
      <c r="D12" s="60">
        <v>8218</v>
      </c>
      <c r="E12" s="60">
        <v>29218</v>
      </c>
      <c r="F12" s="60">
        <v>104218</v>
      </c>
      <c r="G12" s="60">
        <v>4218</v>
      </c>
      <c r="H12" s="60">
        <v>4218</v>
      </c>
      <c r="I12" s="60">
        <v>4218</v>
      </c>
      <c r="J12" s="60">
        <v>4218</v>
      </c>
      <c r="K12" s="60">
        <v>4218</v>
      </c>
      <c r="L12" s="60">
        <v>29588</v>
      </c>
      <c r="M12" s="60">
        <v>6588</v>
      </c>
      <c r="N12" s="60">
        <v>6588</v>
      </c>
      <c r="O12" s="60">
        <v>6588</v>
      </c>
      <c r="P12" s="60">
        <v>6588</v>
      </c>
      <c r="Q12" s="60">
        <v>6588</v>
      </c>
      <c r="R12" s="60">
        <v>6588</v>
      </c>
      <c r="S12" s="60">
        <v>6588</v>
      </c>
      <c r="T12" s="60">
        <v>6588</v>
      </c>
      <c r="U12" s="60">
        <v>6588</v>
      </c>
      <c r="V12" s="60">
        <v>6301</v>
      </c>
      <c r="W12" s="60">
        <v>6301</v>
      </c>
      <c r="X12" s="60">
        <v>6301</v>
      </c>
      <c r="Y12" s="60">
        <v>6301</v>
      </c>
      <c r="Z12" s="60">
        <v>45724</v>
      </c>
      <c r="AA12" s="60">
        <v>95724</v>
      </c>
      <c r="AB12" s="60">
        <v>99086</v>
      </c>
      <c r="AC12" s="60">
        <v>101136</v>
      </c>
      <c r="AD12" s="60">
        <v>95683</v>
      </c>
      <c r="AE12" s="60">
        <v>99208</v>
      </c>
      <c r="AF12" s="63"/>
      <c r="AG12" s="63"/>
      <c r="AH12" s="60"/>
      <c r="AI12" s="60">
        <f t="shared" si="0"/>
        <v>813389</v>
      </c>
    </row>
    <row r="13" spans="2:35" ht="15.75">
      <c r="B13" s="59" t="s">
        <v>63</v>
      </c>
      <c r="C13" s="60">
        <v>99208</v>
      </c>
      <c r="D13" s="60">
        <v>99208</v>
      </c>
      <c r="E13" s="60">
        <v>99208</v>
      </c>
      <c r="F13" s="60">
        <v>99208</v>
      </c>
      <c r="G13" s="60">
        <v>124208</v>
      </c>
      <c r="H13" s="60">
        <v>124208</v>
      </c>
      <c r="I13" s="60">
        <v>123855</v>
      </c>
      <c r="J13" s="60">
        <v>123855</v>
      </c>
      <c r="K13" s="60">
        <v>123855</v>
      </c>
      <c r="L13" s="60">
        <v>123855</v>
      </c>
      <c r="M13" s="60">
        <v>163395</v>
      </c>
      <c r="N13" s="60">
        <v>163395</v>
      </c>
      <c r="O13" s="60">
        <v>232395</v>
      </c>
      <c r="P13" s="60">
        <v>232395</v>
      </c>
      <c r="Q13" s="60">
        <v>232395</v>
      </c>
      <c r="R13" s="60">
        <v>232395</v>
      </c>
      <c r="S13" s="60">
        <v>213418</v>
      </c>
      <c r="T13" s="60">
        <v>131122</v>
      </c>
      <c r="U13" s="60">
        <v>271122</v>
      </c>
      <c r="V13" s="60">
        <v>370122</v>
      </c>
      <c r="W13" s="60">
        <v>42403</v>
      </c>
      <c r="X13" s="60">
        <v>42403</v>
      </c>
      <c r="Y13" s="60">
        <v>83903</v>
      </c>
      <c r="Z13" s="60">
        <v>83903</v>
      </c>
      <c r="AA13" s="60">
        <v>2927</v>
      </c>
      <c r="AB13" s="67">
        <v>2927</v>
      </c>
      <c r="AC13" s="67">
        <v>2927</v>
      </c>
      <c r="AD13" s="67">
        <v>2927</v>
      </c>
      <c r="AE13" s="67">
        <v>2927</v>
      </c>
      <c r="AF13" s="67">
        <v>2927</v>
      </c>
      <c r="AG13" s="67">
        <v>2927</v>
      </c>
      <c r="AH13" s="60"/>
      <c r="AI13" s="60">
        <f t="shared" si="0"/>
        <v>3556715</v>
      </c>
    </row>
    <row r="14" spans="2:35" ht="15.75">
      <c r="B14" s="59" t="s">
        <v>60</v>
      </c>
      <c r="C14" s="60">
        <v>2927</v>
      </c>
      <c r="D14" s="60">
        <v>2927</v>
      </c>
      <c r="E14" s="60">
        <v>2927</v>
      </c>
      <c r="F14" s="60">
        <v>2927</v>
      </c>
      <c r="G14" s="60">
        <v>2927</v>
      </c>
      <c r="H14" s="60">
        <v>2927</v>
      </c>
      <c r="I14" s="60">
        <v>2633</v>
      </c>
      <c r="J14" s="60">
        <v>2633</v>
      </c>
      <c r="K14" s="60">
        <v>2633</v>
      </c>
      <c r="L14" s="60">
        <v>2633</v>
      </c>
      <c r="M14" s="60">
        <v>2633</v>
      </c>
      <c r="N14" s="60">
        <v>2633</v>
      </c>
      <c r="O14" s="60">
        <v>2633</v>
      </c>
      <c r="P14" s="60">
        <v>2633</v>
      </c>
      <c r="Q14" s="60">
        <v>2633</v>
      </c>
      <c r="R14" s="60">
        <v>2633</v>
      </c>
      <c r="S14" s="60">
        <v>1455</v>
      </c>
      <c r="T14" s="60">
        <v>1455</v>
      </c>
      <c r="U14" s="60">
        <v>1455</v>
      </c>
      <c r="V14" s="60">
        <v>1455</v>
      </c>
      <c r="W14" s="60">
        <v>1455</v>
      </c>
      <c r="X14" s="60">
        <v>1455</v>
      </c>
      <c r="Y14" s="60">
        <v>1455</v>
      </c>
      <c r="Z14" s="60">
        <v>1455</v>
      </c>
      <c r="AA14" s="60">
        <v>1455</v>
      </c>
      <c r="AB14" s="60">
        <v>1455</v>
      </c>
      <c r="AC14" s="60">
        <v>1455</v>
      </c>
      <c r="AD14" s="60">
        <v>1455</v>
      </c>
      <c r="AE14" s="60">
        <v>1455</v>
      </c>
      <c r="AF14" s="60">
        <v>1455</v>
      </c>
      <c r="AG14" s="63"/>
      <c r="AH14" s="60"/>
      <c r="AI14" s="60">
        <f t="shared" si="0"/>
        <v>61335</v>
      </c>
    </row>
    <row r="15" spans="2:35" ht="15.75">
      <c r="B15" s="59" t="s">
        <v>64</v>
      </c>
      <c r="C15" s="60">
        <v>1455</v>
      </c>
      <c r="D15" s="60">
        <v>1455</v>
      </c>
      <c r="E15" s="60">
        <v>1455</v>
      </c>
      <c r="F15" s="60">
        <v>1455</v>
      </c>
      <c r="G15" s="60">
        <v>1455</v>
      </c>
      <c r="H15" s="60">
        <v>1102</v>
      </c>
      <c r="I15" s="60">
        <v>11102</v>
      </c>
      <c r="J15" s="60">
        <v>11102</v>
      </c>
      <c r="K15" s="60">
        <v>11102</v>
      </c>
      <c r="L15" s="60">
        <v>11102</v>
      </c>
      <c r="M15" s="60">
        <v>11102</v>
      </c>
      <c r="N15" s="60">
        <v>28488</v>
      </c>
      <c r="O15" s="60">
        <v>28488</v>
      </c>
      <c r="P15" s="60">
        <v>28488</v>
      </c>
      <c r="Q15" s="60">
        <v>28488</v>
      </c>
      <c r="R15" s="60">
        <v>28488</v>
      </c>
      <c r="S15" s="60">
        <v>28488</v>
      </c>
      <c r="T15" s="60">
        <v>83838</v>
      </c>
      <c r="U15" s="60">
        <v>10838</v>
      </c>
      <c r="V15" s="60">
        <v>24858</v>
      </c>
      <c r="W15" s="60">
        <v>34858</v>
      </c>
      <c r="X15" s="60">
        <v>34858</v>
      </c>
      <c r="Y15" s="60">
        <v>43858</v>
      </c>
      <c r="Z15" s="60">
        <v>43858</v>
      </c>
      <c r="AA15" s="60">
        <v>43858</v>
      </c>
      <c r="AB15" s="60">
        <v>58261</v>
      </c>
      <c r="AC15" s="60">
        <v>93261</v>
      </c>
      <c r="AD15" s="60">
        <v>3261</v>
      </c>
      <c r="AE15" s="60">
        <v>4884</v>
      </c>
      <c r="AF15" s="60">
        <v>1011531</v>
      </c>
      <c r="AG15" s="60">
        <v>1011531</v>
      </c>
      <c r="AH15" s="60"/>
      <c r="AI15" s="60">
        <f>SUM(D15:AH15)</f>
        <v>2736913</v>
      </c>
    </row>
    <row r="16" spans="2:35" ht="15.75">
      <c r="B16" s="59" t="s">
        <v>61</v>
      </c>
      <c r="C16" s="60">
        <v>111531</v>
      </c>
      <c r="D16" s="60">
        <v>111531</v>
      </c>
      <c r="E16" s="60">
        <v>127546</v>
      </c>
      <c r="F16" s="60">
        <v>446725</v>
      </c>
      <c r="G16" s="60">
        <v>889857</v>
      </c>
      <c r="H16" s="60">
        <v>1449857</v>
      </c>
      <c r="I16" s="60">
        <v>1449857</v>
      </c>
      <c r="J16" s="60">
        <v>1352361</v>
      </c>
      <c r="K16" s="60">
        <v>22361</v>
      </c>
      <c r="L16" s="60">
        <v>22361</v>
      </c>
      <c r="M16" s="60">
        <v>22361</v>
      </c>
      <c r="N16" s="60">
        <v>32361</v>
      </c>
      <c r="O16" s="60">
        <v>32361</v>
      </c>
      <c r="P16" s="60">
        <v>32361</v>
      </c>
      <c r="Q16" s="60">
        <v>32361</v>
      </c>
      <c r="R16" s="60">
        <v>47361</v>
      </c>
      <c r="S16" s="60">
        <v>12361</v>
      </c>
      <c r="T16" s="60">
        <v>12361</v>
      </c>
      <c r="U16" s="60">
        <v>12361</v>
      </c>
      <c r="V16" s="60">
        <v>12361</v>
      </c>
      <c r="W16" s="60">
        <v>12361</v>
      </c>
      <c r="X16" s="60">
        <v>311311</v>
      </c>
      <c r="Y16" s="60">
        <v>40046</v>
      </c>
      <c r="Z16" s="60">
        <v>135046</v>
      </c>
      <c r="AA16" s="60">
        <v>535046</v>
      </c>
      <c r="AB16" s="60">
        <v>453652</v>
      </c>
      <c r="AC16" s="60">
        <v>453652</v>
      </c>
      <c r="AD16" s="60">
        <v>453652</v>
      </c>
      <c r="AE16" s="60">
        <v>183652</v>
      </c>
      <c r="AF16" s="60">
        <v>183652</v>
      </c>
      <c r="AG16" s="63"/>
      <c r="AH16" s="60"/>
      <c r="AI16" s="60">
        <f t="shared" si="0"/>
        <v>8883136</v>
      </c>
    </row>
    <row r="17" spans="2:35" ht="15.75">
      <c r="B17" s="59" t="s">
        <v>65</v>
      </c>
      <c r="C17" s="60">
        <v>183652</v>
      </c>
      <c r="D17" s="60">
        <v>29064</v>
      </c>
      <c r="E17" s="60">
        <v>29064</v>
      </c>
      <c r="F17" s="60">
        <v>329064</v>
      </c>
      <c r="G17" s="60">
        <v>329064</v>
      </c>
      <c r="H17" s="60">
        <v>40514</v>
      </c>
      <c r="I17" s="60">
        <v>15514</v>
      </c>
      <c r="J17" s="60">
        <v>15514</v>
      </c>
      <c r="K17" s="60">
        <v>15514</v>
      </c>
      <c r="L17" s="60">
        <v>15514</v>
      </c>
      <c r="M17" s="60">
        <v>15514</v>
      </c>
      <c r="N17" s="60">
        <v>15514</v>
      </c>
      <c r="O17" s="60">
        <v>15514</v>
      </c>
      <c r="P17" s="60">
        <v>15514</v>
      </c>
      <c r="Q17" s="60">
        <v>15514</v>
      </c>
      <c r="R17" s="60">
        <v>15514</v>
      </c>
      <c r="S17" s="60">
        <v>15514</v>
      </c>
      <c r="T17" s="60">
        <v>509496</v>
      </c>
      <c r="U17" s="60">
        <v>509496</v>
      </c>
      <c r="V17" s="60">
        <v>514483</v>
      </c>
      <c r="W17" s="60">
        <v>514284</v>
      </c>
      <c r="X17" s="60">
        <v>514284</v>
      </c>
      <c r="Y17" s="60">
        <v>914284</v>
      </c>
      <c r="Z17" s="60">
        <v>914284</v>
      </c>
      <c r="AA17" s="60">
        <v>924284</v>
      </c>
      <c r="AB17" s="60">
        <v>924284</v>
      </c>
      <c r="AC17" s="60">
        <v>634265</v>
      </c>
      <c r="AD17" s="60">
        <v>272234</v>
      </c>
      <c r="AE17" s="60">
        <v>38903</v>
      </c>
      <c r="AF17" s="60">
        <v>38903</v>
      </c>
      <c r="AG17" s="60">
        <v>38903</v>
      </c>
      <c r="AH17" s="60"/>
      <c r="AI17" s="60">
        <f t="shared" si="0"/>
        <v>8189811</v>
      </c>
    </row>
    <row r="18" spans="2:35" ht="15.75">
      <c r="B18" s="59" t="s">
        <v>66</v>
      </c>
      <c r="C18" s="60">
        <v>38903</v>
      </c>
      <c r="D18" s="60">
        <v>38903</v>
      </c>
      <c r="E18" s="60">
        <v>38903</v>
      </c>
      <c r="F18" s="60">
        <v>838903</v>
      </c>
      <c r="G18" s="60">
        <v>525903</v>
      </c>
      <c r="H18" s="60">
        <v>25903</v>
      </c>
      <c r="I18" s="60">
        <v>25903</v>
      </c>
      <c r="J18" s="60">
        <v>25903</v>
      </c>
      <c r="K18" s="60">
        <v>25903</v>
      </c>
      <c r="L18" s="60">
        <v>25903</v>
      </c>
      <c r="M18" s="60">
        <v>25903</v>
      </c>
      <c r="N18" s="60">
        <v>25903</v>
      </c>
      <c r="O18" s="60">
        <v>25903</v>
      </c>
      <c r="P18" s="60">
        <v>25903</v>
      </c>
      <c r="Q18" s="60">
        <v>25903</v>
      </c>
      <c r="R18" s="60">
        <v>25197</v>
      </c>
      <c r="S18" s="60">
        <v>5197</v>
      </c>
      <c r="T18" s="60">
        <v>5197</v>
      </c>
      <c r="U18" s="60">
        <v>5197</v>
      </c>
      <c r="V18" s="60">
        <v>5197</v>
      </c>
      <c r="W18" s="60">
        <v>5197</v>
      </c>
      <c r="X18" s="60">
        <v>5197</v>
      </c>
      <c r="Y18" s="60">
        <v>5197</v>
      </c>
      <c r="Z18" s="60">
        <v>54097</v>
      </c>
      <c r="AA18" s="60">
        <v>88037</v>
      </c>
      <c r="AB18" s="60">
        <v>88037</v>
      </c>
      <c r="AC18" s="60">
        <v>88037</v>
      </c>
      <c r="AD18" s="60">
        <v>87624</v>
      </c>
      <c r="AE18" s="60">
        <v>87624</v>
      </c>
      <c r="AF18" s="60">
        <v>87624</v>
      </c>
      <c r="AG18" s="60">
        <v>6032</v>
      </c>
      <c r="AH18" s="60"/>
      <c r="AI18" s="60">
        <f t="shared" si="0"/>
        <v>2350330</v>
      </c>
    </row>
    <row r="19" spans="2:35" ht="15.75">
      <c r="B19" s="59" t="s">
        <v>67</v>
      </c>
      <c r="C19" s="60">
        <v>6032</v>
      </c>
      <c r="D19" s="60">
        <v>6032</v>
      </c>
      <c r="E19" s="60">
        <v>6032</v>
      </c>
      <c r="F19" s="60">
        <v>6032</v>
      </c>
      <c r="G19" s="60">
        <v>6032</v>
      </c>
      <c r="H19" s="60">
        <v>6032</v>
      </c>
      <c r="I19" s="60">
        <v>6032</v>
      </c>
      <c r="J19" s="60">
        <v>6032</v>
      </c>
      <c r="K19" s="60">
        <v>6032</v>
      </c>
      <c r="L19" s="60">
        <v>6032</v>
      </c>
      <c r="M19" s="60">
        <v>6032</v>
      </c>
      <c r="N19" s="60">
        <v>6032</v>
      </c>
      <c r="O19" s="60">
        <v>6032</v>
      </c>
      <c r="P19" s="60">
        <v>6032</v>
      </c>
      <c r="Q19" s="60">
        <v>5326</v>
      </c>
      <c r="R19" s="60">
        <v>35326</v>
      </c>
      <c r="S19" s="60">
        <v>15327</v>
      </c>
      <c r="T19" s="60">
        <v>15128</v>
      </c>
      <c r="U19" s="60">
        <v>15128</v>
      </c>
      <c r="V19" s="60">
        <v>15128</v>
      </c>
      <c r="W19" s="60">
        <v>12249</v>
      </c>
      <c r="X19" s="60">
        <v>12249</v>
      </c>
      <c r="Y19" s="60">
        <v>123200</v>
      </c>
      <c r="Z19" s="60">
        <v>122611</v>
      </c>
      <c r="AA19" s="60">
        <v>1219</v>
      </c>
      <c r="AB19" s="60">
        <v>1219</v>
      </c>
      <c r="AC19" s="60">
        <v>1219</v>
      </c>
      <c r="AD19" s="60">
        <v>13219</v>
      </c>
      <c r="AE19" s="60">
        <v>5550</v>
      </c>
      <c r="AF19" s="60">
        <v>5550</v>
      </c>
      <c r="AG19" s="63"/>
      <c r="AH19" s="60"/>
      <c r="AI19" s="60">
        <f t="shared" si="0"/>
        <v>478064</v>
      </c>
    </row>
    <row r="20" spans="2:35" ht="15.75">
      <c r="B20" s="59" t="s">
        <v>55</v>
      </c>
      <c r="C20" s="60">
        <v>5550</v>
      </c>
      <c r="D20" s="60">
        <v>5550</v>
      </c>
      <c r="E20" s="60">
        <v>5550</v>
      </c>
      <c r="F20" s="60">
        <v>5550</v>
      </c>
      <c r="G20" s="60">
        <v>4665</v>
      </c>
      <c r="H20" s="60">
        <v>34665</v>
      </c>
      <c r="I20" s="60">
        <v>34665</v>
      </c>
      <c r="J20" s="60">
        <v>49665</v>
      </c>
      <c r="K20" s="60">
        <v>49665</v>
      </c>
      <c r="L20" s="60">
        <v>99665</v>
      </c>
      <c r="M20" s="60">
        <v>99626</v>
      </c>
      <c r="N20" s="60">
        <v>81824</v>
      </c>
      <c r="O20" s="60">
        <v>113824</v>
      </c>
      <c r="P20" s="60">
        <v>113824</v>
      </c>
      <c r="Q20" s="60">
        <v>207767</v>
      </c>
      <c r="R20" s="60">
        <v>157267</v>
      </c>
      <c r="S20" s="60">
        <v>157267</v>
      </c>
      <c r="T20" s="60">
        <v>157267</v>
      </c>
      <c r="U20" s="60">
        <v>220889</v>
      </c>
      <c r="V20" s="60">
        <v>220889</v>
      </c>
      <c r="W20" s="60">
        <v>288488</v>
      </c>
      <c r="X20" s="60">
        <v>118488</v>
      </c>
      <c r="Y20" s="60">
        <v>118488</v>
      </c>
      <c r="Z20" s="60">
        <v>117722</v>
      </c>
      <c r="AA20" s="60">
        <v>117722</v>
      </c>
      <c r="AB20" s="60">
        <v>1006330</v>
      </c>
      <c r="AC20" s="60">
        <v>1218510</v>
      </c>
      <c r="AD20" s="60">
        <v>1252908</v>
      </c>
      <c r="AE20" s="60">
        <v>1252437</v>
      </c>
      <c r="AF20" s="60">
        <v>1252437</v>
      </c>
      <c r="AG20" s="67">
        <v>1252238</v>
      </c>
      <c r="AH20" s="60"/>
      <c r="AI20" s="60">
        <f t="shared" si="0"/>
        <v>9815852</v>
      </c>
    </row>
    <row r="21" spans="2:35" ht="16.5" thickBot="1">
      <c r="B21" s="59" t="s">
        <v>56</v>
      </c>
      <c r="C21" s="60">
        <v>1252238</v>
      </c>
      <c r="D21" s="60">
        <v>1528273</v>
      </c>
      <c r="E21" s="60">
        <v>1928074</v>
      </c>
      <c r="F21" s="60">
        <v>1628074</v>
      </c>
      <c r="G21" s="60">
        <v>1668074</v>
      </c>
      <c r="H21" s="60">
        <v>1308394</v>
      </c>
      <c r="I21" s="60">
        <v>1308394</v>
      </c>
      <c r="J21" s="60">
        <v>1308394</v>
      </c>
      <c r="K21" s="60">
        <v>1268284</v>
      </c>
      <c r="L21" s="60">
        <v>1268284</v>
      </c>
      <c r="M21" s="60">
        <v>1268284</v>
      </c>
      <c r="N21" s="60">
        <v>1388284</v>
      </c>
      <c r="O21" s="60">
        <v>1418085</v>
      </c>
      <c r="P21" s="60">
        <v>1418085</v>
      </c>
      <c r="Q21" s="60">
        <v>1417496</v>
      </c>
      <c r="R21" s="60">
        <v>1417297</v>
      </c>
      <c r="S21" s="60">
        <v>1347297</v>
      </c>
      <c r="T21" s="60">
        <v>1227297</v>
      </c>
      <c r="U21" s="60">
        <v>178297</v>
      </c>
      <c r="V21" s="60">
        <v>178297</v>
      </c>
      <c r="W21" s="60">
        <v>213297</v>
      </c>
      <c r="X21" s="60">
        <v>213297</v>
      </c>
      <c r="Y21" s="60">
        <v>1077299</v>
      </c>
      <c r="Z21" s="60">
        <v>464971</v>
      </c>
      <c r="AA21" s="60">
        <v>343579</v>
      </c>
      <c r="AB21" s="60">
        <v>293579</v>
      </c>
      <c r="AC21" s="60">
        <v>293380</v>
      </c>
      <c r="AD21" s="60">
        <v>293380</v>
      </c>
      <c r="AE21" s="60">
        <v>293380</v>
      </c>
      <c r="AF21" s="60">
        <v>293380</v>
      </c>
      <c r="AG21" s="68"/>
      <c r="AH21" s="60"/>
      <c r="AI21" s="61">
        <f t="shared" si="0"/>
        <v>28252506</v>
      </c>
    </row>
    <row r="22" spans="2:35" ht="15.75"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62">
        <f>SUM(AI10:AI21)/365</f>
        <v>187975.50136986302</v>
      </c>
    </row>
    <row r="23" spans="2:35" ht="15.75"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79" t="s">
        <v>62</v>
      </c>
      <c r="AF23" s="79"/>
      <c r="AG23" s="79"/>
      <c r="AH23" s="79"/>
      <c r="AI23" s="60">
        <f>(187975.501/1074.61)</f>
        <v>174.92439210504276</v>
      </c>
    </row>
  </sheetData>
  <mergeCells count="2">
    <mergeCell ref="D7:L7"/>
    <mergeCell ref="AE23:AH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RTR</vt:lpstr>
      <vt:lpstr>Sheet1</vt:lpstr>
      <vt:lpstr>Banking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Samsung</cp:lastModifiedBy>
  <cp:lastPrinted>2018-07-05T06:12:00Z</cp:lastPrinted>
  <dcterms:created xsi:type="dcterms:W3CDTF">2015-09-25T09:25:00Z</dcterms:created>
  <dcterms:modified xsi:type="dcterms:W3CDTF">2020-12-15T05:16:07Z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