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95" windowHeight="5475" activeTab="1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P19" i="9"/>
  <c r="P18"/>
  <c r="P17"/>
  <c r="P16"/>
  <c r="I2" i="2"/>
  <c r="F13" i="1"/>
  <c r="B10"/>
  <c r="B6"/>
  <c r="D6"/>
  <c r="F6" s="1"/>
  <c r="N20" i="9"/>
  <c r="M20"/>
  <c r="L20"/>
  <c r="K20"/>
  <c r="J20"/>
  <c r="I20"/>
  <c r="H20"/>
  <c r="G20"/>
  <c r="F20"/>
  <c r="E20"/>
  <c r="D20"/>
  <c r="C20"/>
  <c r="O20" s="1"/>
  <c r="O12"/>
  <c r="N11"/>
  <c r="M11"/>
  <c r="L11"/>
  <c r="K11"/>
  <c r="J11"/>
  <c r="I11"/>
  <c r="H11"/>
  <c r="G11"/>
  <c r="F11"/>
  <c r="E11"/>
  <c r="D11"/>
  <c r="C11"/>
  <c r="O11" l="1"/>
  <c r="D12" i="1"/>
  <c r="F12" s="1"/>
  <c r="D11"/>
  <c r="F11" s="1"/>
  <c r="D10"/>
  <c r="F10" s="1"/>
  <c r="D3" l="1"/>
  <c r="D4"/>
  <c r="D5"/>
  <c r="D7"/>
  <c r="F7" s="1"/>
  <c r="D8"/>
  <c r="F5" l="1"/>
  <c r="F8" l="1"/>
  <c r="F4"/>
  <c r="F3"/>
  <c r="F20"/>
  <c r="K9" i="2"/>
  <c r="F15" i="1" s="1"/>
  <c r="F6" i="5"/>
  <c r="F7"/>
  <c r="F8"/>
  <c r="F9"/>
  <c r="F10"/>
  <c r="F11"/>
  <c r="F12"/>
  <c r="E13"/>
  <c r="F13" l="1"/>
  <c r="F14" i="1" l="1"/>
  <c r="F17" l="1"/>
  <c r="F21" s="1"/>
</calcChain>
</file>

<file path=xl/sharedStrings.xml><?xml version="1.0" encoding="utf-8"?>
<sst xmlns="http://schemas.openxmlformats.org/spreadsheetml/2006/main" count="120" uniqueCount="92">
  <si>
    <t xml:space="preserve">Application No.    </t>
  </si>
  <si>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</si>
  <si>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</si>
  <si>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</si>
  <si>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</si>
  <si>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</si>
  <si>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</si>
  <si>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</si>
  <si>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</si>
  <si>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</si>
  <si>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</si>
  <si>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</si>
  <si>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</si>
  <si>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</si>
  <si>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</si>
  <si>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</si>
  <si>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</si>
  <si>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</si>
  <si>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</si>
  <si>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</si>
  <si>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</si>
  <si>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</si>
  <si>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</si>
  <si>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</si>
  <si>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</si>
  <si>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</si>
  <si>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</si>
  <si>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</si>
  <si>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</si>
  <si>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</si>
  <si>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</si>
  <si>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</si>
  <si>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</si>
  <si>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</si>
  <si>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</si>
  <si>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</si>
  <si>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</si>
  <si>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</si>
  <si>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</si>
  <si>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</si>
  <si>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</si>
  <si>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</si>
  <si>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</si>
  <si>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y</t>
  </si>
  <si>
    <t>EMI Considered</t>
  </si>
  <si>
    <t>Income From Other Sources</t>
  </si>
  <si>
    <t>ASSESSMENT YEAR</t>
  </si>
  <si>
    <t>2018-19</t>
  </si>
  <si>
    <t>2017-18</t>
  </si>
  <si>
    <t>Tenure</t>
  </si>
  <si>
    <t>Inst. Paid</t>
  </si>
  <si>
    <t>Inst. Bal</t>
  </si>
  <si>
    <t>Loan Amt</t>
  </si>
  <si>
    <t>Eligibilty In Lacs</t>
  </si>
  <si>
    <t>Net profit</t>
  </si>
  <si>
    <t>CF-15734490</t>
  </si>
  <si>
    <t>Depriciation</t>
  </si>
  <si>
    <t>Bank intrest</t>
  </si>
  <si>
    <t>Income from house property</t>
  </si>
  <si>
    <t>N</t>
  </si>
  <si>
    <t>ICICI</t>
  </si>
  <si>
    <t>S.S SELECTION</t>
  </si>
  <si>
    <t>RAJESH KUMAR MONGA</t>
  </si>
  <si>
    <t>NEERU MONGA</t>
  </si>
  <si>
    <t>2019-20</t>
  </si>
  <si>
    <t>LBLUD00037402341</t>
  </si>
  <si>
    <t>AL</t>
  </si>
  <si>
    <t>AUR004204041925</t>
  </si>
  <si>
    <t>AXIS</t>
  </si>
  <si>
    <t>HDFC</t>
  </si>
  <si>
    <t>DOD</t>
  </si>
  <si>
    <t>13208020000490</t>
  </si>
  <si>
    <t>S S SELECTION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</si>
  <si>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</si>
  <si>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</si>
  <si>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</si>
  <si>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</si>
  <si>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</si>
  <si>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</si>
  <si>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</si>
  <si>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</si>
  <si>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</si>
  <si>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june</t>
  </si>
  <si>
    <t>july</t>
  </si>
  <si>
    <t>aug</t>
  </si>
  <si>
    <t>5th</t>
  </si>
  <si>
    <t>15th</t>
  </si>
  <si>
    <t>25th</t>
  </si>
  <si>
    <t>RAJESH MONGA</t>
  </si>
  <si>
    <t>Aug</t>
  </si>
  <si>
    <t>CC</t>
  </si>
  <si>
    <t>Income U/s 40 A 2B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</si>
</sst>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20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b/>
      <sz val="9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1" fillId="0" borderId="0" applyFill="0" applyAlignment="0" applyProtection="0"/>
    <xf numFmtId="9" fontId="11" fillId="0" borderId="0" applyFill="0" applyBorder="0" applyAlignment="0" applyProtection="0"/>
    <xf numFmtId="0" fontId="11" fillId="0" borderId="0"/>
    <xf numFmtId="164" fontId="2" fillId="0" borderId="0" applyBorder="0" applyProtection="0"/>
    <xf numFmtId="0" fontId="1" fillId="0" borderId="0"/>
  </cellStyleXfs>
  <cellXfs count="88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4" applyNumberFormat="1" applyFont="1" applyFill="1" applyBorder="1" applyAlignment="1" applyProtection="1">
      <alignment horizontal="center" vertical="top"/>
    </xf>
    <xf numFmtId="164" fontId="3" fillId="4" borderId="1" xfId="4" applyNumberFormat="1" applyFont="1" applyFill="1" applyBorder="1" applyAlignment="1" applyProtection="1">
      <alignment horizontal="center" vertical="top"/>
    </xf>
    <xf numFmtId="0" fontId="3" fillId="0" borderId="0" xfId="0" applyFont="1" applyBorder="1" applyAlignment="1">
      <alignment horizontal="center"/>
    </xf>
    <xf numFmtId="0" fontId="7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8" fillId="5" borderId="1" xfId="0" applyFont="1" applyFill="1" applyBorder="1" applyAlignment="1" applyProtection="1">
      <alignment vertical="top" wrapText="1"/>
      <protection hidden="1"/>
    </xf>
    <xf numFmtId="0" fontId="7" fillId="5" borderId="1" xfId="0" applyFont="1" applyFill="1" applyBorder="1" applyAlignment="1" applyProtection="1">
      <alignment vertical="top" wrapText="1"/>
      <protection hidden="1"/>
    </xf>
    <xf numFmtId="0" fontId="7" fillId="5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0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7" fillId="6" borderId="1" xfId="0" applyFont="1" applyFill="1" applyBorder="1" applyAlignment="1" applyProtection="1">
      <alignment vertical="top" wrapText="1"/>
      <protection hidden="1"/>
    </xf>
    <xf numFmtId="0" fontId="7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7" fillId="6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2" fillId="2" borderId="1" xfId="1" applyNumberFormat="1" applyFont="1" applyFill="1" applyBorder="1" applyAlignment="1" applyProtection="1">
      <alignment horizontal="center" vertic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7" borderId="1" xfId="1" applyNumberFormat="1" applyFont="1" applyFill="1" applyBorder="1" applyAlignment="1" applyProtection="1">
      <alignment horizontal="left" vertical="center" wrapText="1"/>
    </xf>
    <xf numFmtId="166" fontId="12" fillId="0" borderId="1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3" fillId="9" borderId="5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0" borderId="1" xfId="0" applyNumberFormat="1" applyFont="1" applyFill="1" applyBorder="1"/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alignment horizontal="center" vertical="top" wrapText="1"/>
      <protection hidden="1"/>
    </xf>
    <xf numFmtId="0" fontId="15" fillId="9" borderId="6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17" fillId="0" borderId="0" xfId="0" applyFont="1"/>
    <xf numFmtId="0" fontId="18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 wrapText="1"/>
    </xf>
    <xf numFmtId="2" fontId="17" fillId="2" borderId="1" xfId="0" applyNumberFormat="1" applyFont="1" applyFill="1" applyBorder="1" applyAlignment="1">
      <alignment horizontal="center"/>
    </xf>
    <xf numFmtId="1" fontId="18" fillId="9" borderId="1" xfId="0" applyNumberFormat="1" applyFont="1" applyFill="1" applyBorder="1" applyAlignment="1">
      <alignment horizontal="center" vertical="center" wrapText="1"/>
    </xf>
    <xf numFmtId="0" fontId="18" fillId="0" borderId="1" xfId="0" quotePrefix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/>
    </xf>
    <xf numFmtId="1" fontId="17" fillId="2" borderId="1" xfId="0" applyNumberFormat="1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1" fontId="19" fillId="2" borderId="1" xfId="0" applyNumberFormat="1" applyFont="1" applyFill="1" applyBorder="1" applyAlignment="1">
      <alignment horizontal="center" vertical="center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1"/>
  <sheetViews>
    <sheetView topLeftCell="A2" zoomScale="107" zoomScaleNormal="107" workbookViewId="0">
      <selection activeCell="F17" sqref="F17"/>
    </sheetView>
  </sheetViews>
  <sheetFormatPr defaultColWidth="31.28515625" defaultRowHeight="13.5"/>
  <cols>
    <col min="1" max="1" width="44.4257812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7" ht="26.85" customHeight="1">
      <c r="A1" s="42" t="s">
        <v>61</v>
      </c>
      <c r="B1" s="59" t="s">
        <v>46</v>
      </c>
      <c r="C1" s="59"/>
      <c r="D1" s="6" t="s">
        <v>0</v>
      </c>
      <c r="E1" s="6">
        <v>7720208401</v>
      </c>
      <c r="F1" s="6" t="s">
        <v>1</v>
      </c>
    </row>
    <row r="2" spans="1:7">
      <c r="A2" s="43" t="s">
        <v>62</v>
      </c>
      <c r="B2" s="7" t="s">
        <v>47</v>
      </c>
      <c r="C2" s="7" t="s">
        <v>48</v>
      </c>
      <c r="D2" s="7" t="s">
        <v>31</v>
      </c>
      <c r="E2" s="8" t="s">
        <v>2</v>
      </c>
      <c r="F2" s="7" t="s">
        <v>32</v>
      </c>
    </row>
    <row r="3" spans="1:7">
      <c r="A3" s="9" t="s">
        <v>54</v>
      </c>
      <c r="B3" s="41">
        <v>640804</v>
      </c>
      <c r="C3" s="44">
        <v>634374</v>
      </c>
      <c r="D3" s="10">
        <f t="shared" ref="D3:D8" si="0">AVERAGE(B3:C3)</f>
        <v>637589</v>
      </c>
      <c r="E3" s="11">
        <v>1</v>
      </c>
      <c r="F3" s="10">
        <f t="shared" ref="F3:F8" si="1">E3*D3</f>
        <v>637589</v>
      </c>
    </row>
    <row r="4" spans="1:7">
      <c r="A4" s="9" t="s">
        <v>56</v>
      </c>
      <c r="B4" s="41">
        <v>228772</v>
      </c>
      <c r="C4" s="44">
        <v>269040</v>
      </c>
      <c r="D4" s="10">
        <f t="shared" si="0"/>
        <v>248906</v>
      </c>
      <c r="E4" s="11">
        <v>1</v>
      </c>
      <c r="F4" s="10">
        <f t="shared" si="1"/>
        <v>248906</v>
      </c>
    </row>
    <row r="5" spans="1:7">
      <c r="A5" s="9" t="s">
        <v>57</v>
      </c>
      <c r="B5" s="41">
        <v>849984</v>
      </c>
      <c r="C5" s="44">
        <v>689607</v>
      </c>
      <c r="D5" s="10">
        <f t="shared" si="0"/>
        <v>769795.5</v>
      </c>
      <c r="E5" s="11">
        <v>0</v>
      </c>
      <c r="F5" s="10">
        <f t="shared" ref="F5:F7" si="2">E5*D5</f>
        <v>0</v>
      </c>
      <c r="G5" s="1" t="s">
        <v>90</v>
      </c>
    </row>
    <row r="6" spans="1:7">
      <c r="A6" s="9" t="s">
        <v>91</v>
      </c>
      <c r="B6" s="41">
        <f>180000</f>
        <v>180000</v>
      </c>
      <c r="C6" s="44">
        <v>180000</v>
      </c>
      <c r="D6" s="10">
        <f t="shared" ref="D6" si="3">AVERAGE(B6:C6)</f>
        <v>180000</v>
      </c>
      <c r="E6" s="11">
        <v>0</v>
      </c>
      <c r="F6" s="10">
        <f t="shared" ref="F6" si="4">E6*D6</f>
        <v>0</v>
      </c>
    </row>
    <row r="7" spans="1:7">
      <c r="A7" s="9" t="s">
        <v>45</v>
      </c>
      <c r="B7" s="41">
        <v>12704</v>
      </c>
      <c r="C7" s="44">
        <v>4965</v>
      </c>
      <c r="D7" s="10">
        <f t="shared" si="0"/>
        <v>8834.5</v>
      </c>
      <c r="E7" s="11">
        <v>0.5</v>
      </c>
      <c r="F7" s="10">
        <f t="shared" si="2"/>
        <v>4417.25</v>
      </c>
    </row>
    <row r="8" spans="1:7">
      <c r="A8" s="9" t="s">
        <v>33</v>
      </c>
      <c r="B8" s="41">
        <v>-12592</v>
      </c>
      <c r="C8" s="41">
        <v>-19665</v>
      </c>
      <c r="D8" s="10">
        <f t="shared" si="0"/>
        <v>-16128.5</v>
      </c>
      <c r="E8" s="11">
        <v>1</v>
      </c>
      <c r="F8" s="10">
        <f t="shared" si="1"/>
        <v>-16128.5</v>
      </c>
    </row>
    <row r="9" spans="1:7">
      <c r="A9" s="43" t="s">
        <v>63</v>
      </c>
      <c r="B9" s="7" t="s">
        <v>64</v>
      </c>
      <c r="C9" s="7" t="s">
        <v>47</v>
      </c>
      <c r="D9" s="7" t="s">
        <v>31</v>
      </c>
      <c r="E9" s="8" t="s">
        <v>2</v>
      </c>
      <c r="F9" s="7" t="s">
        <v>32</v>
      </c>
    </row>
    <row r="10" spans="1:7">
      <c r="A10" s="9" t="s">
        <v>58</v>
      </c>
      <c r="B10" s="41">
        <f>180000+54000</f>
        <v>234000</v>
      </c>
      <c r="C10" s="44">
        <v>126000</v>
      </c>
      <c r="D10" s="10">
        <f t="shared" ref="D10:D12" si="5">AVERAGE(B10:C10)</f>
        <v>180000</v>
      </c>
      <c r="E10" s="11">
        <v>1</v>
      </c>
      <c r="F10" s="10">
        <f t="shared" ref="F10:F12" si="6">E10*D10</f>
        <v>180000</v>
      </c>
    </row>
    <row r="11" spans="1:7">
      <c r="A11" s="9" t="s">
        <v>45</v>
      </c>
      <c r="B11" s="41">
        <v>218855</v>
      </c>
      <c r="C11" s="44">
        <v>190135</v>
      </c>
      <c r="D11" s="10">
        <f t="shared" si="5"/>
        <v>204495</v>
      </c>
      <c r="E11" s="11">
        <v>0.5</v>
      </c>
      <c r="F11" s="10">
        <f t="shared" si="6"/>
        <v>102247.5</v>
      </c>
    </row>
    <row r="12" spans="1:7">
      <c r="A12" s="9" t="s">
        <v>33</v>
      </c>
      <c r="B12" s="41">
        <v>0</v>
      </c>
      <c r="C12" s="41">
        <v>0</v>
      </c>
      <c r="D12" s="10">
        <f t="shared" si="5"/>
        <v>0</v>
      </c>
      <c r="E12" s="11">
        <v>1</v>
      </c>
      <c r="F12" s="10">
        <f t="shared" si="6"/>
        <v>0</v>
      </c>
    </row>
    <row r="13" spans="1:7" ht="15.4" customHeight="1">
      <c r="A13" s="40" t="s">
        <v>34</v>
      </c>
      <c r="B13" s="60"/>
      <c r="C13" s="61"/>
      <c r="D13" s="61"/>
      <c r="E13" s="62"/>
      <c r="F13" s="12">
        <f>+SUM(F3:F12)</f>
        <v>1157031.25</v>
      </c>
    </row>
    <row r="14" spans="1:7" ht="16.350000000000001" customHeight="1">
      <c r="A14" s="13" t="s">
        <v>35</v>
      </c>
      <c r="B14" s="63"/>
      <c r="C14" s="64"/>
      <c r="D14" s="64"/>
      <c r="E14" s="65"/>
      <c r="F14" s="12">
        <f>F13/12</f>
        <v>96419.270833333328</v>
      </c>
    </row>
    <row r="15" spans="1:7">
      <c r="A15" s="13" t="s">
        <v>36</v>
      </c>
      <c r="B15" s="63"/>
      <c r="C15" s="64"/>
      <c r="D15" s="64"/>
      <c r="E15" s="65"/>
      <c r="F15" s="10">
        <f>RTR!K9</f>
        <v>44830</v>
      </c>
    </row>
    <row r="16" spans="1:7" ht="16.350000000000001" customHeight="1">
      <c r="A16" s="14" t="s">
        <v>37</v>
      </c>
      <c r="B16" s="66"/>
      <c r="C16" s="67"/>
      <c r="D16" s="67"/>
      <c r="E16" s="68"/>
      <c r="F16" s="15">
        <v>1</v>
      </c>
    </row>
    <row r="17" spans="1:6" ht="16.350000000000001" customHeight="1">
      <c r="A17" s="13" t="s">
        <v>38</v>
      </c>
      <c r="B17" s="58"/>
      <c r="C17" s="58"/>
      <c r="D17" s="58"/>
      <c r="E17" s="58"/>
      <c r="F17" s="16">
        <f>(F14*F16)-F15</f>
        <v>51589.270833333328</v>
      </c>
    </row>
    <row r="18" spans="1:6" ht="16.350000000000001" customHeight="1">
      <c r="A18" s="13" t="s">
        <v>39</v>
      </c>
      <c r="B18" s="58"/>
      <c r="C18" s="58"/>
      <c r="D18" s="58"/>
      <c r="E18" s="58"/>
      <c r="F18" s="17">
        <v>180</v>
      </c>
    </row>
    <row r="19" spans="1:6" ht="14.25" customHeight="1">
      <c r="A19" s="13" t="s">
        <v>40</v>
      </c>
      <c r="B19" s="58"/>
      <c r="C19" s="58"/>
      <c r="D19" s="58"/>
      <c r="E19" s="58"/>
      <c r="F19" s="15">
        <v>0.1</v>
      </c>
    </row>
    <row r="20" spans="1:6">
      <c r="A20" s="13" t="s">
        <v>41</v>
      </c>
      <c r="B20" s="58"/>
      <c r="C20" s="58"/>
      <c r="D20" s="58"/>
      <c r="E20" s="58"/>
      <c r="F20" s="18">
        <f>PMT(F19/12,F18,-100000)</f>
        <v>1074.6051177081183</v>
      </c>
    </row>
    <row r="21" spans="1:6">
      <c r="A21" s="13" t="s">
        <v>42</v>
      </c>
      <c r="B21" s="58"/>
      <c r="C21" s="58"/>
      <c r="D21" s="58"/>
      <c r="E21" s="58"/>
      <c r="F21" s="19">
        <f>F17/F20</f>
        <v>48.007654144958096</v>
      </c>
    </row>
  </sheetData>
  <sheetProtection selectLockedCells="1" selectUnlockedCells="1"/>
  <mergeCells count="10">
    <mergeCell ref="B1:C1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10"/>
  <sheetViews>
    <sheetView tabSelected="1" zoomScale="136" zoomScaleNormal="136" workbookViewId="0">
      <selection activeCell="D13" sqref="D13"/>
    </sheetView>
  </sheetViews>
  <sheetFormatPr defaultColWidth="22.140625" defaultRowHeight="13.5"/>
  <cols>
    <col min="1" max="1" width="5.42578125" style="20" customWidth="1"/>
    <col min="2" max="2" width="14.140625" style="20" customWidth="1"/>
    <col min="3" max="3" width="17.42578125" style="20" customWidth="1"/>
    <col min="4" max="4" width="11.85546875" style="20" bestFit="1" customWidth="1"/>
    <col min="5" max="5" width="7.42578125" style="20" customWidth="1"/>
    <col min="6" max="6" width="11.5703125" style="20" bestFit="1" customWidth="1"/>
    <col min="7" max="7" width="10.140625" style="20" customWidth="1"/>
    <col min="8" max="9" width="8.7109375" style="20" customWidth="1"/>
    <col min="10" max="10" width="10.140625" style="20" customWidth="1"/>
    <col min="11" max="11" width="13.140625" style="20" customWidth="1"/>
    <col min="12" max="248" width="22.140625" style="20"/>
    <col min="249" max="16384" width="22.140625" style="4"/>
  </cols>
  <sheetData>
    <row r="1" spans="1:248" s="78" customFormat="1" ht="24">
      <c r="A1" s="76" t="s">
        <v>3</v>
      </c>
      <c r="B1" s="76" t="s">
        <v>4</v>
      </c>
      <c r="C1" s="76" t="s">
        <v>5</v>
      </c>
      <c r="D1" s="76" t="s">
        <v>6</v>
      </c>
      <c r="E1" s="76" t="s">
        <v>7</v>
      </c>
      <c r="F1" s="76" t="s">
        <v>52</v>
      </c>
      <c r="G1" s="76" t="s">
        <v>49</v>
      </c>
      <c r="H1" s="76" t="s">
        <v>50</v>
      </c>
      <c r="I1" s="76" t="s">
        <v>51</v>
      </c>
      <c r="J1" s="76" t="s">
        <v>8</v>
      </c>
      <c r="K1" s="76" t="s">
        <v>44</v>
      </c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  <c r="EY1" s="77"/>
      <c r="EZ1" s="77"/>
      <c r="FA1" s="77"/>
      <c r="FB1" s="77"/>
      <c r="FC1" s="77"/>
      <c r="FD1" s="77"/>
      <c r="FE1" s="77"/>
      <c r="FF1" s="77"/>
      <c r="FG1" s="77"/>
      <c r="FH1" s="77"/>
      <c r="FI1" s="77"/>
      <c r="FJ1" s="77"/>
      <c r="FK1" s="77"/>
      <c r="FL1" s="77"/>
      <c r="FM1" s="77"/>
      <c r="FN1" s="77"/>
      <c r="FO1" s="77"/>
      <c r="FP1" s="77"/>
      <c r="FQ1" s="77"/>
      <c r="FR1" s="77"/>
      <c r="FS1" s="77"/>
      <c r="FT1" s="77"/>
      <c r="FU1" s="77"/>
      <c r="FV1" s="77"/>
      <c r="FW1" s="77"/>
      <c r="FX1" s="77"/>
      <c r="FY1" s="77"/>
      <c r="FZ1" s="77"/>
      <c r="GA1" s="77"/>
      <c r="GB1" s="77"/>
      <c r="GC1" s="77"/>
      <c r="GD1" s="77"/>
      <c r="GE1" s="77"/>
      <c r="GF1" s="77"/>
      <c r="GG1" s="77"/>
      <c r="GH1" s="77"/>
      <c r="GI1" s="77"/>
      <c r="GJ1" s="77"/>
      <c r="GK1" s="77"/>
      <c r="GL1" s="77"/>
      <c r="GM1" s="77"/>
      <c r="GN1" s="77"/>
      <c r="GO1" s="77"/>
      <c r="GP1" s="77"/>
      <c r="GQ1" s="77"/>
      <c r="GR1" s="77"/>
      <c r="GS1" s="77"/>
      <c r="GT1" s="77"/>
      <c r="GU1" s="77"/>
      <c r="GV1" s="77"/>
      <c r="GW1" s="77"/>
      <c r="GX1" s="77"/>
      <c r="GY1" s="77"/>
      <c r="GZ1" s="77"/>
      <c r="HA1" s="77"/>
      <c r="HB1" s="77"/>
      <c r="HC1" s="77"/>
      <c r="HD1" s="77"/>
      <c r="HE1" s="77"/>
      <c r="HF1" s="77"/>
      <c r="HG1" s="77"/>
      <c r="HH1" s="77"/>
      <c r="HI1" s="77"/>
      <c r="HJ1" s="77"/>
      <c r="HK1" s="77"/>
      <c r="HL1" s="77"/>
      <c r="HM1" s="77"/>
      <c r="HN1" s="77"/>
      <c r="HO1" s="77"/>
      <c r="HP1" s="77"/>
      <c r="HQ1" s="77"/>
      <c r="HR1" s="77"/>
      <c r="HS1" s="77"/>
      <c r="HT1" s="77"/>
      <c r="HU1" s="77"/>
      <c r="HV1" s="77"/>
      <c r="HW1" s="77"/>
      <c r="HX1" s="77"/>
      <c r="HY1" s="77"/>
      <c r="HZ1" s="77"/>
      <c r="IA1" s="77"/>
      <c r="IB1" s="77"/>
      <c r="IC1" s="77"/>
      <c r="ID1" s="77"/>
      <c r="IE1" s="77"/>
      <c r="IF1" s="77"/>
      <c r="IG1" s="77"/>
      <c r="IH1" s="77"/>
      <c r="II1" s="77"/>
      <c r="IJ1" s="77"/>
      <c r="IK1" s="77"/>
      <c r="IL1" s="77"/>
      <c r="IM1" s="77"/>
      <c r="IN1" s="77"/>
    </row>
    <row r="2" spans="1:248" s="78" customFormat="1" ht="12">
      <c r="A2" s="79">
        <v>1</v>
      </c>
      <c r="B2" s="80" t="s">
        <v>55</v>
      </c>
      <c r="C2" s="79" t="s">
        <v>65</v>
      </c>
      <c r="D2" s="79" t="s">
        <v>60</v>
      </c>
      <c r="E2" s="80" t="s">
        <v>66</v>
      </c>
      <c r="F2" s="80">
        <v>1199990</v>
      </c>
      <c r="G2" s="80">
        <v>60</v>
      </c>
      <c r="H2" s="80">
        <v>39</v>
      </c>
      <c r="I2" s="80">
        <f>60-39</f>
        <v>21</v>
      </c>
      <c r="J2" s="80">
        <v>24910</v>
      </c>
      <c r="K2" s="81" t="s">
        <v>43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  <c r="EY2" s="77"/>
      <c r="EZ2" s="77"/>
      <c r="FA2" s="77"/>
      <c r="FB2" s="77"/>
      <c r="FC2" s="77"/>
      <c r="FD2" s="77"/>
      <c r="FE2" s="77"/>
      <c r="FF2" s="77"/>
      <c r="FG2" s="77"/>
      <c r="FH2" s="77"/>
      <c r="FI2" s="77"/>
      <c r="FJ2" s="77"/>
      <c r="FK2" s="77"/>
      <c r="FL2" s="77"/>
      <c r="FM2" s="77"/>
      <c r="FN2" s="77"/>
      <c r="FO2" s="77"/>
      <c r="FP2" s="77"/>
      <c r="FQ2" s="77"/>
      <c r="FR2" s="77"/>
      <c r="FS2" s="77"/>
      <c r="FT2" s="77"/>
      <c r="FU2" s="77"/>
      <c r="FV2" s="77"/>
      <c r="FW2" s="77"/>
      <c r="FX2" s="77"/>
      <c r="FY2" s="77"/>
      <c r="FZ2" s="77"/>
      <c r="GA2" s="77"/>
      <c r="GB2" s="77"/>
      <c r="GC2" s="77"/>
      <c r="GD2" s="77"/>
      <c r="GE2" s="77"/>
      <c r="GF2" s="77"/>
      <c r="GG2" s="77"/>
      <c r="GH2" s="77"/>
      <c r="GI2" s="77"/>
      <c r="GJ2" s="77"/>
      <c r="GK2" s="77"/>
      <c r="GL2" s="77"/>
      <c r="GM2" s="77"/>
      <c r="GN2" s="77"/>
      <c r="GO2" s="77"/>
      <c r="GP2" s="77"/>
      <c r="GQ2" s="77"/>
      <c r="GR2" s="77"/>
      <c r="GS2" s="77"/>
      <c r="GT2" s="77"/>
      <c r="GU2" s="77"/>
      <c r="GV2" s="77"/>
      <c r="GW2" s="77"/>
      <c r="GX2" s="77"/>
      <c r="GY2" s="77"/>
      <c r="GZ2" s="77"/>
      <c r="HA2" s="77"/>
      <c r="HB2" s="77"/>
      <c r="HC2" s="77"/>
      <c r="HD2" s="77"/>
      <c r="HE2" s="77"/>
      <c r="HF2" s="77"/>
      <c r="HG2" s="77"/>
      <c r="HH2" s="77"/>
      <c r="HI2" s="77"/>
      <c r="HJ2" s="77"/>
      <c r="HK2" s="77"/>
      <c r="HL2" s="77"/>
      <c r="HM2" s="77"/>
      <c r="HN2" s="77"/>
      <c r="HO2" s="77"/>
      <c r="HP2" s="77"/>
      <c r="HQ2" s="77"/>
      <c r="HR2" s="77"/>
      <c r="HS2" s="77"/>
      <c r="HT2" s="77"/>
      <c r="HU2" s="77"/>
      <c r="HV2" s="77"/>
      <c r="HW2" s="77"/>
      <c r="HX2" s="77"/>
      <c r="HY2" s="77"/>
      <c r="HZ2" s="77"/>
      <c r="IA2" s="77"/>
      <c r="IB2" s="77"/>
      <c r="IC2" s="77"/>
      <c r="ID2" s="77"/>
      <c r="IE2" s="77"/>
      <c r="IF2" s="77"/>
      <c r="IG2" s="77"/>
      <c r="IH2" s="77"/>
      <c r="II2" s="77"/>
      <c r="IJ2" s="77"/>
      <c r="IK2" s="77"/>
      <c r="IL2" s="77"/>
      <c r="IM2" s="77"/>
      <c r="IN2" s="77"/>
    </row>
    <row r="3" spans="1:248" s="78" customFormat="1" ht="12">
      <c r="A3" s="79">
        <v>2</v>
      </c>
      <c r="B3" s="80"/>
      <c r="C3" s="79" t="s">
        <v>67</v>
      </c>
      <c r="D3" s="79" t="s">
        <v>68</v>
      </c>
      <c r="E3" s="80" t="s">
        <v>66</v>
      </c>
      <c r="F3" s="80">
        <v>620000</v>
      </c>
      <c r="G3" s="82">
        <v>36</v>
      </c>
      <c r="H3" s="82">
        <v>3</v>
      </c>
      <c r="I3" s="82">
        <v>33</v>
      </c>
      <c r="J3" s="82">
        <v>19920</v>
      </c>
      <c r="K3" s="81" t="s">
        <v>43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  <c r="EY3" s="77"/>
      <c r="EZ3" s="77"/>
      <c r="FA3" s="77"/>
      <c r="FB3" s="77"/>
      <c r="FC3" s="77"/>
      <c r="FD3" s="77"/>
      <c r="FE3" s="77"/>
      <c r="FF3" s="77"/>
      <c r="FG3" s="77"/>
      <c r="FH3" s="77"/>
      <c r="FI3" s="77"/>
      <c r="FJ3" s="77"/>
      <c r="FK3" s="77"/>
      <c r="FL3" s="77"/>
      <c r="FM3" s="77"/>
      <c r="FN3" s="77"/>
      <c r="FO3" s="77"/>
      <c r="FP3" s="77"/>
      <c r="FQ3" s="77"/>
      <c r="FR3" s="77"/>
      <c r="FS3" s="77"/>
      <c r="FT3" s="77"/>
      <c r="FU3" s="77"/>
      <c r="FV3" s="77"/>
      <c r="FW3" s="77"/>
      <c r="FX3" s="77"/>
      <c r="FY3" s="77"/>
      <c r="FZ3" s="77"/>
      <c r="GA3" s="77"/>
      <c r="GB3" s="77"/>
      <c r="GC3" s="77"/>
      <c r="GD3" s="77"/>
      <c r="GE3" s="77"/>
      <c r="GF3" s="77"/>
      <c r="GG3" s="77"/>
      <c r="GH3" s="77"/>
      <c r="GI3" s="77"/>
      <c r="GJ3" s="77"/>
      <c r="GK3" s="77"/>
      <c r="GL3" s="77"/>
      <c r="GM3" s="77"/>
      <c r="GN3" s="77"/>
      <c r="GO3" s="77"/>
      <c r="GP3" s="77"/>
      <c r="GQ3" s="77"/>
      <c r="GR3" s="77"/>
      <c r="GS3" s="77"/>
      <c r="GT3" s="77"/>
      <c r="GU3" s="77"/>
      <c r="GV3" s="77"/>
      <c r="GW3" s="77"/>
      <c r="GX3" s="77"/>
      <c r="GY3" s="77"/>
      <c r="GZ3" s="77"/>
      <c r="HA3" s="77"/>
      <c r="HB3" s="77"/>
      <c r="HC3" s="77"/>
      <c r="HD3" s="77"/>
      <c r="HE3" s="77"/>
      <c r="HF3" s="77"/>
      <c r="HG3" s="77"/>
      <c r="HH3" s="77"/>
      <c r="HI3" s="77"/>
      <c r="HJ3" s="77"/>
      <c r="HK3" s="77"/>
      <c r="HL3" s="77"/>
      <c r="HM3" s="77"/>
      <c r="HN3" s="77"/>
      <c r="HO3" s="77"/>
      <c r="HP3" s="77"/>
      <c r="HQ3" s="77"/>
      <c r="HR3" s="77"/>
      <c r="HS3" s="77"/>
      <c r="HT3" s="77"/>
      <c r="HU3" s="77"/>
      <c r="HV3" s="77"/>
      <c r="HW3" s="77"/>
      <c r="HX3" s="77"/>
      <c r="HY3" s="77"/>
      <c r="HZ3" s="77"/>
      <c r="IA3" s="77"/>
      <c r="IB3" s="77"/>
      <c r="IC3" s="77"/>
      <c r="ID3" s="77"/>
      <c r="IE3" s="77"/>
      <c r="IF3" s="77"/>
      <c r="IG3" s="77"/>
      <c r="IH3" s="77"/>
      <c r="II3" s="77"/>
      <c r="IJ3" s="77"/>
      <c r="IK3" s="77"/>
      <c r="IL3" s="77"/>
      <c r="IM3" s="77"/>
      <c r="IN3" s="77"/>
    </row>
    <row r="4" spans="1:248" s="78" customFormat="1" ht="12">
      <c r="A4" s="79">
        <v>3</v>
      </c>
      <c r="B4" s="80"/>
      <c r="C4" s="83" t="s">
        <v>71</v>
      </c>
      <c r="D4" s="79" t="s">
        <v>69</v>
      </c>
      <c r="E4" s="80" t="s">
        <v>70</v>
      </c>
      <c r="F4" s="80">
        <v>0</v>
      </c>
      <c r="G4" s="82">
        <v>0</v>
      </c>
      <c r="H4" s="82">
        <v>0</v>
      </c>
      <c r="I4" s="82">
        <v>0</v>
      </c>
      <c r="J4" s="82">
        <v>0</v>
      </c>
      <c r="K4" s="81" t="s">
        <v>59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  <c r="EY4" s="77"/>
      <c r="EZ4" s="77"/>
      <c r="FA4" s="77"/>
      <c r="FB4" s="77"/>
      <c r="FC4" s="77"/>
      <c r="FD4" s="77"/>
      <c r="FE4" s="77"/>
      <c r="FF4" s="77"/>
      <c r="FG4" s="77"/>
      <c r="FH4" s="77"/>
      <c r="FI4" s="77"/>
      <c r="FJ4" s="77"/>
      <c r="FK4" s="77"/>
      <c r="FL4" s="77"/>
      <c r="FM4" s="77"/>
      <c r="FN4" s="77"/>
      <c r="FO4" s="77"/>
      <c r="FP4" s="77"/>
      <c r="FQ4" s="77"/>
      <c r="FR4" s="77"/>
      <c r="FS4" s="77"/>
      <c r="FT4" s="77"/>
      <c r="FU4" s="77"/>
      <c r="FV4" s="77"/>
      <c r="FW4" s="77"/>
      <c r="FX4" s="77"/>
      <c r="FY4" s="77"/>
      <c r="FZ4" s="77"/>
      <c r="GA4" s="77"/>
      <c r="GB4" s="77"/>
      <c r="GC4" s="77"/>
      <c r="GD4" s="77"/>
      <c r="GE4" s="77"/>
      <c r="GF4" s="77"/>
      <c r="GG4" s="77"/>
      <c r="GH4" s="77"/>
      <c r="GI4" s="77"/>
      <c r="GJ4" s="77"/>
      <c r="GK4" s="77"/>
      <c r="GL4" s="77"/>
      <c r="GM4" s="77"/>
      <c r="GN4" s="77"/>
      <c r="GO4" s="77"/>
      <c r="GP4" s="77"/>
      <c r="GQ4" s="77"/>
      <c r="GR4" s="77"/>
      <c r="GS4" s="77"/>
      <c r="GT4" s="77"/>
      <c r="GU4" s="77"/>
      <c r="GV4" s="77"/>
      <c r="GW4" s="77"/>
      <c r="GX4" s="77"/>
      <c r="GY4" s="77"/>
      <c r="GZ4" s="77"/>
      <c r="HA4" s="77"/>
      <c r="HB4" s="77"/>
      <c r="HC4" s="77"/>
      <c r="HD4" s="77"/>
      <c r="HE4" s="77"/>
      <c r="HF4" s="77"/>
      <c r="HG4" s="77"/>
      <c r="HH4" s="77"/>
      <c r="HI4" s="77"/>
      <c r="HJ4" s="77"/>
      <c r="HK4" s="77"/>
      <c r="HL4" s="77"/>
      <c r="HM4" s="77"/>
      <c r="HN4" s="77"/>
      <c r="HO4" s="77"/>
      <c r="HP4" s="77"/>
      <c r="HQ4" s="77"/>
      <c r="HR4" s="77"/>
      <c r="HS4" s="77"/>
      <c r="HT4" s="77"/>
      <c r="HU4" s="77"/>
      <c r="HV4" s="77"/>
      <c r="HW4" s="77"/>
      <c r="HX4" s="77"/>
      <c r="HY4" s="77"/>
      <c r="HZ4" s="77"/>
      <c r="IA4" s="77"/>
      <c r="IB4" s="77"/>
      <c r="IC4" s="77"/>
      <c r="ID4" s="77"/>
      <c r="IE4" s="77"/>
      <c r="IF4" s="77"/>
      <c r="IG4" s="77"/>
      <c r="IH4" s="77"/>
      <c r="II4" s="77"/>
      <c r="IJ4" s="77"/>
      <c r="IK4" s="77"/>
      <c r="IL4" s="77"/>
      <c r="IM4" s="77"/>
      <c r="IN4" s="77"/>
    </row>
    <row r="5" spans="1:248" s="78" customFormat="1" ht="12">
      <c r="A5" s="79">
        <v>4</v>
      </c>
      <c r="B5" s="80"/>
      <c r="C5" s="79">
        <v>0</v>
      </c>
      <c r="D5" s="79">
        <v>0</v>
      </c>
      <c r="E5" s="80">
        <v>0</v>
      </c>
      <c r="F5" s="80">
        <v>0</v>
      </c>
      <c r="G5" s="80">
        <v>0</v>
      </c>
      <c r="H5" s="80">
        <v>0</v>
      </c>
      <c r="I5" s="80">
        <v>0</v>
      </c>
      <c r="J5" s="80">
        <v>0</v>
      </c>
      <c r="K5" s="81" t="s">
        <v>59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  <c r="EY5" s="77"/>
      <c r="EZ5" s="77"/>
      <c r="FA5" s="77"/>
      <c r="FB5" s="77"/>
      <c r="FC5" s="77"/>
      <c r="FD5" s="77"/>
      <c r="FE5" s="77"/>
      <c r="FF5" s="77"/>
      <c r="FG5" s="77"/>
      <c r="FH5" s="77"/>
      <c r="FI5" s="77"/>
      <c r="FJ5" s="77"/>
      <c r="FK5" s="77"/>
      <c r="FL5" s="77"/>
      <c r="FM5" s="77"/>
      <c r="FN5" s="77"/>
      <c r="FO5" s="77"/>
      <c r="FP5" s="77"/>
      <c r="FQ5" s="77"/>
      <c r="FR5" s="77"/>
      <c r="FS5" s="77"/>
      <c r="FT5" s="77"/>
      <c r="FU5" s="77"/>
      <c r="FV5" s="77"/>
      <c r="FW5" s="77"/>
      <c r="FX5" s="77"/>
      <c r="FY5" s="77"/>
      <c r="FZ5" s="77"/>
      <c r="GA5" s="77"/>
      <c r="GB5" s="77"/>
      <c r="GC5" s="77"/>
      <c r="GD5" s="77"/>
      <c r="GE5" s="77"/>
      <c r="GF5" s="77"/>
      <c r="GG5" s="77"/>
      <c r="GH5" s="77"/>
      <c r="GI5" s="77"/>
      <c r="GJ5" s="77"/>
      <c r="GK5" s="77"/>
      <c r="GL5" s="77"/>
      <c r="GM5" s="77"/>
      <c r="GN5" s="77"/>
      <c r="GO5" s="77"/>
      <c r="GP5" s="77"/>
      <c r="GQ5" s="77"/>
      <c r="GR5" s="77"/>
      <c r="GS5" s="77"/>
      <c r="GT5" s="77"/>
      <c r="GU5" s="77"/>
      <c r="GV5" s="77"/>
      <c r="GW5" s="77"/>
      <c r="GX5" s="77"/>
      <c r="GY5" s="77"/>
      <c r="GZ5" s="77"/>
      <c r="HA5" s="77"/>
      <c r="HB5" s="77"/>
      <c r="HC5" s="77"/>
      <c r="HD5" s="77"/>
      <c r="HE5" s="77"/>
      <c r="HF5" s="77"/>
      <c r="HG5" s="77"/>
      <c r="HH5" s="77"/>
      <c r="HI5" s="77"/>
      <c r="HJ5" s="77"/>
      <c r="HK5" s="77"/>
      <c r="HL5" s="77"/>
      <c r="HM5" s="77"/>
      <c r="HN5" s="77"/>
      <c r="HO5" s="77"/>
      <c r="HP5" s="77"/>
      <c r="HQ5" s="77"/>
      <c r="HR5" s="77"/>
      <c r="HS5" s="77"/>
      <c r="HT5" s="77"/>
      <c r="HU5" s="77"/>
      <c r="HV5" s="77"/>
      <c r="HW5" s="77"/>
      <c r="HX5" s="77"/>
      <c r="HY5" s="77"/>
      <c r="HZ5" s="77"/>
      <c r="IA5" s="77"/>
      <c r="IB5" s="77"/>
      <c r="IC5" s="77"/>
      <c r="ID5" s="77"/>
      <c r="IE5" s="77"/>
      <c r="IF5" s="77"/>
      <c r="IG5" s="77"/>
      <c r="IH5" s="77"/>
      <c r="II5" s="77"/>
      <c r="IJ5" s="77"/>
      <c r="IK5" s="77"/>
      <c r="IL5" s="77"/>
      <c r="IM5" s="77"/>
    </row>
    <row r="6" spans="1:248" s="78" customFormat="1" ht="12">
      <c r="A6" s="79">
        <v>5</v>
      </c>
      <c r="B6" s="80"/>
      <c r="C6" s="79">
        <v>0</v>
      </c>
      <c r="D6" s="79">
        <v>0</v>
      </c>
      <c r="E6" s="80">
        <v>0</v>
      </c>
      <c r="F6" s="80">
        <v>0</v>
      </c>
      <c r="G6" s="80">
        <v>0</v>
      </c>
      <c r="H6" s="80">
        <v>0</v>
      </c>
      <c r="I6" s="80">
        <v>0</v>
      </c>
      <c r="J6" s="80">
        <v>0</v>
      </c>
      <c r="K6" s="81" t="s">
        <v>59</v>
      </c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</row>
    <row r="7" spans="1:248" s="78" customFormat="1" ht="12">
      <c r="A7" s="79">
        <v>6</v>
      </c>
      <c r="B7" s="84"/>
      <c r="C7" s="79">
        <v>0</v>
      </c>
      <c r="D7" s="81">
        <v>0</v>
      </c>
      <c r="E7" s="81">
        <v>0</v>
      </c>
      <c r="F7" s="81">
        <v>0</v>
      </c>
      <c r="G7" s="85">
        <v>0</v>
      </c>
      <c r="H7" s="85">
        <v>0</v>
      </c>
      <c r="I7" s="85">
        <v>0</v>
      </c>
      <c r="J7" s="85">
        <v>0</v>
      </c>
      <c r="K7" s="81" t="s">
        <v>59</v>
      </c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  <c r="EY7" s="77"/>
      <c r="EZ7" s="77"/>
      <c r="FA7" s="77"/>
      <c r="FB7" s="77"/>
      <c r="FC7" s="77"/>
      <c r="FD7" s="77"/>
      <c r="FE7" s="77"/>
      <c r="FF7" s="77"/>
      <c r="FG7" s="77"/>
      <c r="FH7" s="77"/>
      <c r="FI7" s="77"/>
      <c r="FJ7" s="77"/>
      <c r="FK7" s="77"/>
      <c r="FL7" s="77"/>
      <c r="FM7" s="77"/>
      <c r="FN7" s="77"/>
      <c r="FO7" s="77"/>
      <c r="FP7" s="77"/>
      <c r="FQ7" s="77"/>
      <c r="FR7" s="77"/>
      <c r="FS7" s="77"/>
      <c r="FT7" s="77"/>
      <c r="FU7" s="77"/>
      <c r="FV7" s="77"/>
      <c r="FW7" s="77"/>
      <c r="FX7" s="77"/>
      <c r="FY7" s="77"/>
      <c r="FZ7" s="77"/>
      <c r="GA7" s="77"/>
      <c r="GB7" s="77"/>
      <c r="GC7" s="77"/>
      <c r="GD7" s="77"/>
      <c r="GE7" s="77"/>
      <c r="GF7" s="77"/>
      <c r="GG7" s="77"/>
      <c r="GH7" s="77"/>
      <c r="GI7" s="77"/>
      <c r="GJ7" s="77"/>
      <c r="GK7" s="77"/>
      <c r="GL7" s="77"/>
      <c r="GM7" s="77"/>
      <c r="GN7" s="77"/>
      <c r="GO7" s="77"/>
      <c r="GP7" s="77"/>
      <c r="GQ7" s="77"/>
      <c r="GR7" s="77"/>
      <c r="GS7" s="77"/>
      <c r="GT7" s="77"/>
      <c r="GU7" s="77"/>
      <c r="GV7" s="77"/>
      <c r="GW7" s="77"/>
      <c r="GX7" s="77"/>
      <c r="GY7" s="77"/>
      <c r="GZ7" s="77"/>
      <c r="HA7" s="77"/>
      <c r="HB7" s="77"/>
      <c r="HC7" s="77"/>
      <c r="HD7" s="77"/>
      <c r="HE7" s="77"/>
      <c r="HF7" s="77"/>
      <c r="HG7" s="77"/>
      <c r="HH7" s="77"/>
      <c r="HI7" s="77"/>
      <c r="HJ7" s="77"/>
      <c r="HK7" s="77"/>
      <c r="HL7" s="77"/>
      <c r="HM7" s="77"/>
      <c r="HN7" s="77"/>
      <c r="HO7" s="77"/>
      <c r="HP7" s="77"/>
      <c r="HQ7" s="77"/>
      <c r="HR7" s="77"/>
      <c r="HS7" s="77"/>
      <c r="HT7" s="77"/>
      <c r="HU7" s="77"/>
      <c r="HV7" s="77"/>
      <c r="HW7" s="77"/>
      <c r="HX7" s="77"/>
      <c r="HY7" s="77"/>
      <c r="HZ7" s="77"/>
      <c r="IA7" s="77"/>
      <c r="IB7" s="77"/>
      <c r="IC7" s="77"/>
      <c r="ID7" s="77"/>
      <c r="IE7" s="77"/>
      <c r="IF7" s="77"/>
      <c r="IG7" s="77"/>
      <c r="IH7" s="77"/>
      <c r="II7" s="77"/>
      <c r="IJ7" s="77"/>
      <c r="IK7" s="77"/>
      <c r="IL7" s="77"/>
      <c r="IM7" s="77"/>
      <c r="IN7" s="77"/>
    </row>
    <row r="8" spans="1:248" s="78" customFormat="1" ht="12">
      <c r="A8" s="79">
        <v>7</v>
      </c>
      <c r="B8" s="84"/>
      <c r="C8" s="79">
        <v>0</v>
      </c>
      <c r="D8" s="81">
        <v>0</v>
      </c>
      <c r="E8" s="81">
        <v>0</v>
      </c>
      <c r="F8" s="81">
        <v>0</v>
      </c>
      <c r="G8" s="85">
        <v>0</v>
      </c>
      <c r="H8" s="85">
        <v>0</v>
      </c>
      <c r="I8" s="85">
        <v>0</v>
      </c>
      <c r="J8" s="85">
        <v>0</v>
      </c>
      <c r="K8" s="81" t="s">
        <v>59</v>
      </c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  <c r="EY8" s="77"/>
      <c r="EZ8" s="77"/>
      <c r="FA8" s="77"/>
      <c r="FB8" s="77"/>
      <c r="FC8" s="77"/>
      <c r="FD8" s="77"/>
      <c r="FE8" s="77"/>
      <c r="FF8" s="77"/>
      <c r="FG8" s="77"/>
      <c r="FH8" s="77"/>
      <c r="FI8" s="77"/>
      <c r="FJ8" s="77"/>
      <c r="FK8" s="77"/>
      <c r="FL8" s="77"/>
      <c r="FM8" s="77"/>
      <c r="FN8" s="77"/>
      <c r="FO8" s="77"/>
      <c r="FP8" s="77"/>
      <c r="FQ8" s="77"/>
      <c r="FR8" s="77"/>
      <c r="FS8" s="77"/>
      <c r="FT8" s="77"/>
      <c r="FU8" s="77"/>
      <c r="FV8" s="77"/>
      <c r="FW8" s="77"/>
      <c r="FX8" s="77"/>
      <c r="FY8" s="77"/>
      <c r="FZ8" s="77"/>
      <c r="GA8" s="77"/>
      <c r="GB8" s="77"/>
      <c r="GC8" s="77"/>
      <c r="GD8" s="77"/>
      <c r="GE8" s="77"/>
      <c r="GF8" s="77"/>
      <c r="GG8" s="77"/>
      <c r="GH8" s="77"/>
      <c r="GI8" s="77"/>
      <c r="GJ8" s="77"/>
      <c r="GK8" s="77"/>
      <c r="GL8" s="77"/>
      <c r="GM8" s="77"/>
      <c r="GN8" s="77"/>
      <c r="GO8" s="77"/>
      <c r="GP8" s="77"/>
      <c r="GQ8" s="77"/>
      <c r="GR8" s="77"/>
      <c r="GS8" s="77"/>
      <c r="GT8" s="77"/>
      <c r="GU8" s="77"/>
      <c r="GV8" s="77"/>
      <c r="GW8" s="77"/>
      <c r="GX8" s="77"/>
      <c r="GY8" s="77"/>
      <c r="GZ8" s="77"/>
      <c r="HA8" s="77"/>
      <c r="HB8" s="77"/>
      <c r="HC8" s="77"/>
      <c r="HD8" s="77"/>
      <c r="HE8" s="77"/>
      <c r="HF8" s="77"/>
      <c r="HG8" s="77"/>
      <c r="HH8" s="77"/>
      <c r="HI8" s="77"/>
      <c r="HJ8" s="77"/>
      <c r="HK8" s="77"/>
      <c r="HL8" s="77"/>
      <c r="HM8" s="77"/>
      <c r="HN8" s="77"/>
      <c r="HO8" s="77"/>
      <c r="HP8" s="77"/>
      <c r="HQ8" s="77"/>
      <c r="HR8" s="77"/>
      <c r="HS8" s="77"/>
      <c r="HT8" s="77"/>
      <c r="HU8" s="77"/>
      <c r="HV8" s="77"/>
      <c r="HW8" s="77"/>
      <c r="HX8" s="77"/>
      <c r="HY8" s="77"/>
      <c r="HZ8" s="77"/>
      <c r="IA8" s="77"/>
      <c r="IB8" s="77"/>
      <c r="IC8" s="77"/>
      <c r="ID8" s="77"/>
      <c r="IE8" s="77"/>
      <c r="IF8" s="77"/>
      <c r="IG8" s="77"/>
      <c r="IH8" s="77"/>
      <c r="II8" s="77"/>
      <c r="IJ8" s="77"/>
      <c r="IK8" s="77"/>
      <c r="IL8" s="77"/>
      <c r="IM8" s="77"/>
      <c r="IN8" s="77"/>
    </row>
    <row r="9" spans="1:248" s="78" customFormat="1" ht="12">
      <c r="A9" s="86"/>
      <c r="B9" s="79"/>
      <c r="C9" s="79"/>
      <c r="D9" s="79"/>
      <c r="E9" s="79"/>
      <c r="F9" s="79"/>
      <c r="G9" s="79"/>
      <c r="H9" s="79"/>
      <c r="I9" s="79"/>
      <c r="J9" s="79"/>
      <c r="K9" s="87">
        <f>SUMIF(K2:K8,"Y",J2:J8)</f>
        <v>44830</v>
      </c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  <c r="EY9" s="77"/>
      <c r="EZ9" s="77"/>
      <c r="FA9" s="77"/>
      <c r="FB9" s="77"/>
      <c r="FC9" s="77"/>
      <c r="FD9" s="77"/>
      <c r="FE9" s="77"/>
      <c r="FF9" s="77"/>
      <c r="FG9" s="77"/>
      <c r="FH9" s="77"/>
      <c r="FI9" s="77"/>
      <c r="FJ9" s="77"/>
      <c r="FK9" s="77"/>
      <c r="FL9" s="77"/>
      <c r="FM9" s="77"/>
      <c r="FN9" s="77"/>
      <c r="FO9" s="77"/>
      <c r="FP9" s="77"/>
      <c r="FQ9" s="77"/>
      <c r="FR9" s="77"/>
      <c r="FS9" s="77"/>
      <c r="FT9" s="77"/>
      <c r="FU9" s="77"/>
      <c r="FV9" s="77"/>
      <c r="FW9" s="77"/>
      <c r="FX9" s="77"/>
      <c r="FY9" s="77"/>
      <c r="FZ9" s="77"/>
      <c r="GA9" s="77"/>
      <c r="GB9" s="77"/>
      <c r="GC9" s="77"/>
      <c r="GD9" s="77"/>
      <c r="GE9" s="77"/>
      <c r="GF9" s="77"/>
      <c r="GG9" s="77"/>
      <c r="GH9" s="77"/>
      <c r="GI9" s="77"/>
      <c r="GJ9" s="77"/>
      <c r="GK9" s="77"/>
      <c r="GL9" s="77"/>
      <c r="GM9" s="77"/>
      <c r="GN9" s="77"/>
      <c r="GO9" s="77"/>
      <c r="GP9" s="77"/>
      <c r="GQ9" s="77"/>
      <c r="GR9" s="77"/>
      <c r="GS9" s="77"/>
      <c r="GT9" s="77"/>
      <c r="GU9" s="77"/>
      <c r="GV9" s="77"/>
      <c r="GW9" s="77"/>
      <c r="GX9" s="77"/>
      <c r="GY9" s="77"/>
      <c r="GZ9" s="77"/>
      <c r="HA9" s="77"/>
      <c r="HB9" s="77"/>
      <c r="HC9" s="77"/>
      <c r="HD9" s="77"/>
      <c r="HE9" s="77"/>
      <c r="HF9" s="77"/>
      <c r="HG9" s="77"/>
      <c r="HH9" s="77"/>
      <c r="HI9" s="77"/>
      <c r="HJ9" s="77"/>
      <c r="HK9" s="77"/>
      <c r="HL9" s="77"/>
      <c r="HM9" s="77"/>
      <c r="HN9" s="77"/>
      <c r="HO9" s="77"/>
      <c r="HP9" s="77"/>
      <c r="HQ9" s="77"/>
      <c r="HR9" s="77"/>
      <c r="HS9" s="77"/>
      <c r="HT9" s="77"/>
      <c r="HU9" s="77"/>
      <c r="HV9" s="77"/>
      <c r="HW9" s="77"/>
      <c r="HX9" s="77"/>
      <c r="HY9" s="77"/>
      <c r="HZ9" s="77"/>
      <c r="IA9" s="77"/>
      <c r="IB9" s="77"/>
      <c r="IC9" s="77"/>
      <c r="ID9" s="77"/>
      <c r="IE9" s="77"/>
      <c r="IF9" s="77"/>
      <c r="IG9" s="77"/>
      <c r="IH9" s="77"/>
      <c r="II9" s="77"/>
      <c r="IJ9" s="77"/>
      <c r="IK9" s="77"/>
      <c r="IL9" s="77"/>
      <c r="IM9" s="77"/>
      <c r="IN9" s="77"/>
    </row>
    <row r="10" spans="1:248" s="78" customFormat="1" ht="12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  <c r="EY10" s="77"/>
      <c r="EZ10" s="77"/>
      <c r="FA10" s="77"/>
      <c r="FB10" s="77"/>
      <c r="FC10" s="77"/>
      <c r="FD10" s="77"/>
      <c r="FE10" s="77"/>
      <c r="FF10" s="77"/>
      <c r="FG10" s="77"/>
      <c r="FH10" s="77"/>
      <c r="FI10" s="77"/>
      <c r="FJ10" s="77"/>
      <c r="FK10" s="77"/>
      <c r="FL10" s="77"/>
      <c r="FM10" s="77"/>
      <c r="FN10" s="77"/>
      <c r="FO10" s="77"/>
      <c r="FP10" s="77"/>
      <c r="FQ10" s="77"/>
      <c r="FR10" s="77"/>
      <c r="FS10" s="77"/>
      <c r="FT10" s="77"/>
      <c r="FU10" s="77"/>
      <c r="FV10" s="77"/>
      <c r="FW10" s="77"/>
      <c r="FX10" s="77"/>
      <c r="FY10" s="77"/>
      <c r="FZ10" s="77"/>
      <c r="GA10" s="77"/>
      <c r="GB10" s="77"/>
      <c r="GC10" s="77"/>
      <c r="GD10" s="77"/>
      <c r="GE10" s="77"/>
      <c r="GF10" s="77"/>
      <c r="GG10" s="77"/>
      <c r="GH10" s="77"/>
      <c r="GI10" s="77"/>
      <c r="GJ10" s="77"/>
      <c r="GK10" s="77"/>
      <c r="GL10" s="77"/>
      <c r="GM10" s="77"/>
      <c r="GN10" s="77"/>
      <c r="GO10" s="77"/>
      <c r="GP10" s="77"/>
      <c r="GQ10" s="77"/>
      <c r="GR10" s="77"/>
      <c r="GS10" s="77"/>
      <c r="GT10" s="77"/>
      <c r="GU10" s="77"/>
      <c r="GV10" s="77"/>
      <c r="GW10" s="77"/>
      <c r="GX10" s="77"/>
      <c r="GY10" s="77"/>
      <c r="GZ10" s="77"/>
      <c r="HA10" s="77"/>
      <c r="HB10" s="77"/>
      <c r="HC10" s="77"/>
      <c r="HD10" s="77"/>
      <c r="HE10" s="77"/>
      <c r="HF10" s="77"/>
      <c r="HG10" s="77"/>
      <c r="HH10" s="77"/>
      <c r="HI10" s="77"/>
      <c r="HJ10" s="77"/>
      <c r="HK10" s="77"/>
      <c r="HL10" s="77"/>
      <c r="HM10" s="77"/>
      <c r="HN10" s="77"/>
      <c r="HO10" s="77"/>
      <c r="HP10" s="77"/>
      <c r="HQ10" s="77"/>
      <c r="HR10" s="77"/>
      <c r="HS10" s="77"/>
      <c r="HT10" s="77"/>
      <c r="HU10" s="77"/>
      <c r="HV10" s="77"/>
      <c r="HW10" s="77"/>
      <c r="HX10" s="77"/>
      <c r="HY10" s="77"/>
      <c r="HZ10" s="77"/>
      <c r="IA10" s="77"/>
      <c r="IB10" s="77"/>
      <c r="IC10" s="77"/>
      <c r="ID10" s="77"/>
      <c r="IE10" s="77"/>
      <c r="IF10" s="77"/>
      <c r="IG10" s="77"/>
      <c r="IH10" s="77"/>
      <c r="II10" s="77"/>
      <c r="IJ10" s="77"/>
      <c r="IK10" s="77"/>
      <c r="IL10" s="77"/>
      <c r="IM10" s="77"/>
      <c r="IN10" s="7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5:P23"/>
  <sheetViews>
    <sheetView topLeftCell="A3" workbookViewId="0">
      <selection activeCell="P7" sqref="P7"/>
    </sheetView>
  </sheetViews>
  <sheetFormatPr defaultRowHeight="12.75"/>
  <sheetData>
    <row r="5" spans="2:16" ht="21">
      <c r="B5" s="45"/>
      <c r="C5" s="47"/>
      <c r="D5" s="69" t="s">
        <v>72</v>
      </c>
      <c r="E5" s="70"/>
      <c r="F5" s="45"/>
      <c r="G5" s="45"/>
      <c r="H5" s="45"/>
      <c r="I5" s="45"/>
      <c r="J5" s="46"/>
      <c r="K5" s="45"/>
      <c r="L5" s="45"/>
      <c r="M5" s="45"/>
      <c r="N5" s="45"/>
      <c r="O5" s="45"/>
    </row>
    <row r="6" spans="2:16" ht="21">
      <c r="B6" s="48"/>
      <c r="C6" s="47"/>
      <c r="D6" s="49"/>
      <c r="E6" s="49"/>
      <c r="F6" s="50"/>
      <c r="G6" s="45"/>
      <c r="H6" s="45"/>
      <c r="I6" s="45"/>
      <c r="J6" s="46"/>
      <c r="K6" s="45"/>
      <c r="L6" s="45"/>
      <c r="M6" s="45"/>
      <c r="N6" s="45"/>
      <c r="O6" s="45"/>
    </row>
    <row r="7" spans="2:16" ht="15">
      <c r="B7" s="51"/>
      <c r="C7" s="52" t="s">
        <v>73</v>
      </c>
      <c r="D7" s="52" t="s">
        <v>74</v>
      </c>
      <c r="E7" s="52" t="s">
        <v>75</v>
      </c>
      <c r="F7" s="52" t="s">
        <v>76</v>
      </c>
      <c r="G7" s="52" t="s">
        <v>77</v>
      </c>
      <c r="H7" s="52" t="s">
        <v>78</v>
      </c>
      <c r="I7" s="52" t="s">
        <v>79</v>
      </c>
      <c r="J7" s="52" t="s">
        <v>80</v>
      </c>
      <c r="K7" s="52" t="s">
        <v>81</v>
      </c>
      <c r="L7" s="52" t="s">
        <v>82</v>
      </c>
      <c r="M7" s="52" t="s">
        <v>83</v>
      </c>
      <c r="N7" s="52" t="s">
        <v>84</v>
      </c>
      <c r="O7" s="53"/>
    </row>
    <row r="8" spans="2:16" ht="15">
      <c r="B8" s="52" t="s">
        <v>85</v>
      </c>
      <c r="C8" s="54">
        <v>5007.3</v>
      </c>
      <c r="D8" s="54">
        <v>2193.3000000000002</v>
      </c>
      <c r="E8" s="53">
        <v>78.3</v>
      </c>
      <c r="F8" s="54">
        <v>10894.7</v>
      </c>
      <c r="G8" s="54">
        <v>27521.9</v>
      </c>
      <c r="H8" s="54">
        <v>45261.26</v>
      </c>
      <c r="I8" s="54">
        <v>4263.26</v>
      </c>
      <c r="J8" s="54">
        <v>15720.46</v>
      </c>
      <c r="K8" s="53">
        <v>15107.76</v>
      </c>
      <c r="L8" s="54">
        <v>30226.959999999999</v>
      </c>
      <c r="M8" s="54">
        <v>215.06</v>
      </c>
      <c r="N8" s="54">
        <v>1088.54</v>
      </c>
      <c r="O8" s="53"/>
    </row>
    <row r="9" spans="2:16" ht="15">
      <c r="B9" s="52" t="s">
        <v>86</v>
      </c>
      <c r="C9" s="54">
        <v>1693.3</v>
      </c>
      <c r="D9" s="54">
        <v>4837.3</v>
      </c>
      <c r="E9" s="54">
        <v>4547.3999999999996</v>
      </c>
      <c r="F9" s="54">
        <v>4348.8</v>
      </c>
      <c r="G9" s="54">
        <v>2488.9</v>
      </c>
      <c r="H9" s="54">
        <v>4529.26</v>
      </c>
      <c r="I9" s="54">
        <v>57054.26</v>
      </c>
      <c r="J9" s="54">
        <v>1981.46</v>
      </c>
      <c r="K9" s="54">
        <v>1757.96</v>
      </c>
      <c r="L9" s="54">
        <v>39888.959999999999</v>
      </c>
      <c r="M9" s="54">
        <v>257.06</v>
      </c>
      <c r="N9" s="54">
        <v>1088.54</v>
      </c>
      <c r="O9" s="53"/>
    </row>
    <row r="10" spans="2:16" ht="15">
      <c r="B10" s="52" t="s">
        <v>87</v>
      </c>
      <c r="C10" s="54">
        <v>5193.3</v>
      </c>
      <c r="D10" s="54">
        <v>3889.3</v>
      </c>
      <c r="E10" s="54">
        <v>8779.7000000000007</v>
      </c>
      <c r="F10" s="54">
        <v>4348.8</v>
      </c>
      <c r="G10" s="54">
        <v>3504</v>
      </c>
      <c r="H10" s="53">
        <v>2472.2600000000002</v>
      </c>
      <c r="I10" s="54">
        <v>69306.36</v>
      </c>
      <c r="J10" s="54">
        <v>1969.66</v>
      </c>
      <c r="K10" s="54">
        <v>520.96</v>
      </c>
      <c r="L10" s="54">
        <v>2408.06</v>
      </c>
      <c r="M10" s="54">
        <v>5587.54</v>
      </c>
      <c r="N10" s="53">
        <v>11096.54</v>
      </c>
      <c r="O10" s="53"/>
    </row>
    <row r="11" spans="2:16">
      <c r="B11" s="55"/>
      <c r="C11" s="53">
        <f>SUM(C8:C10)</f>
        <v>11893.900000000001</v>
      </c>
      <c r="D11" s="53">
        <f t="shared" ref="D11:N11" si="0">SUM(D8:D10)</f>
        <v>10919.900000000001</v>
      </c>
      <c r="E11" s="53">
        <f t="shared" si="0"/>
        <v>13405.400000000001</v>
      </c>
      <c r="F11" s="53">
        <f t="shared" si="0"/>
        <v>19592.3</v>
      </c>
      <c r="G11" s="53">
        <f t="shared" si="0"/>
        <v>33514.800000000003</v>
      </c>
      <c r="H11" s="53">
        <f t="shared" si="0"/>
        <v>52262.780000000006</v>
      </c>
      <c r="I11" s="53">
        <f t="shared" si="0"/>
        <v>130623.88</v>
      </c>
      <c r="J11" s="53">
        <f t="shared" si="0"/>
        <v>19671.579999999998</v>
      </c>
      <c r="K11" s="53">
        <f t="shared" si="0"/>
        <v>17386.68</v>
      </c>
      <c r="L11" s="53">
        <f t="shared" si="0"/>
        <v>72523.98</v>
      </c>
      <c r="M11" s="53">
        <f t="shared" si="0"/>
        <v>6059.66</v>
      </c>
      <c r="N11" s="53">
        <f t="shared" si="0"/>
        <v>13273.62</v>
      </c>
      <c r="O11" s="56">
        <f>(SUM(C11:N11)/36)</f>
        <v>11142.457777777778</v>
      </c>
    </row>
    <row r="12" spans="2:16" ht="15">
      <c r="B12" s="45"/>
      <c r="C12" s="45"/>
      <c r="D12" s="45"/>
      <c r="E12" s="45"/>
      <c r="F12" s="45"/>
      <c r="G12" s="45"/>
      <c r="H12" s="45"/>
      <c r="I12" s="45"/>
      <c r="J12" s="57"/>
      <c r="K12" s="72" t="s">
        <v>53</v>
      </c>
      <c r="L12" s="73"/>
      <c r="M12" s="74"/>
      <c r="N12" s="45"/>
      <c r="O12" s="45">
        <f>11142.46/1074.61</f>
        <v>10.368840788751267</v>
      </c>
    </row>
    <row r="13" spans="2:16">
      <c r="B13" s="75" t="s">
        <v>88</v>
      </c>
      <c r="C13" s="75"/>
      <c r="D13" s="45"/>
      <c r="E13" s="45"/>
      <c r="F13" s="45"/>
      <c r="G13" s="45"/>
      <c r="H13" s="45"/>
      <c r="I13" s="45"/>
      <c r="J13" s="46"/>
      <c r="K13" s="45"/>
      <c r="L13" s="45"/>
      <c r="M13" s="45"/>
      <c r="N13" s="45"/>
      <c r="O13" s="45"/>
    </row>
    <row r="14" spans="2:16">
      <c r="B14" s="45"/>
      <c r="C14" s="45"/>
      <c r="D14" s="45"/>
      <c r="E14" s="45"/>
      <c r="F14" s="45"/>
      <c r="G14" s="45"/>
      <c r="H14" s="45"/>
      <c r="I14" s="45"/>
      <c r="J14" s="46"/>
      <c r="K14" s="45"/>
      <c r="L14" s="45"/>
      <c r="M14" s="45"/>
      <c r="N14" s="45"/>
      <c r="O14" s="45"/>
    </row>
    <row r="15" spans="2:16" ht="21">
      <c r="B15" s="48"/>
      <c r="C15" s="47"/>
      <c r="D15" s="49"/>
      <c r="E15" s="49"/>
      <c r="F15" s="50"/>
      <c r="G15" s="45"/>
      <c r="H15" s="45"/>
      <c r="I15" s="45"/>
      <c r="J15" s="46"/>
      <c r="K15" s="45"/>
      <c r="L15" s="45"/>
      <c r="M15" s="45"/>
      <c r="N15" s="45"/>
      <c r="O15" s="45"/>
    </row>
    <row r="16" spans="2:16" ht="15">
      <c r="B16" s="51"/>
      <c r="C16" s="52" t="s">
        <v>73</v>
      </c>
      <c r="D16" s="52" t="s">
        <v>74</v>
      </c>
      <c r="E16" s="52" t="s">
        <v>75</v>
      </c>
      <c r="F16" s="52" t="s">
        <v>76</v>
      </c>
      <c r="G16" s="52" t="s">
        <v>77</v>
      </c>
      <c r="H16" s="52" t="s">
        <v>78</v>
      </c>
      <c r="I16" s="52" t="s">
        <v>79</v>
      </c>
      <c r="J16" s="52" t="s">
        <v>80</v>
      </c>
      <c r="K16" s="52" t="s">
        <v>81</v>
      </c>
      <c r="L16" s="52" t="s">
        <v>82</v>
      </c>
      <c r="M16" s="52" t="s">
        <v>83</v>
      </c>
      <c r="N16" s="52" t="s">
        <v>89</v>
      </c>
      <c r="O16" s="53"/>
      <c r="P16">
        <f>11142+149832</f>
        <v>160974</v>
      </c>
    </row>
    <row r="17" spans="2:16" ht="15">
      <c r="B17" s="52" t="s">
        <v>85</v>
      </c>
      <c r="C17" s="54">
        <v>13832.32</v>
      </c>
      <c r="D17" s="54">
        <v>7433.78</v>
      </c>
      <c r="E17" s="53">
        <v>1433.78</v>
      </c>
      <c r="F17" s="54">
        <v>18814.72</v>
      </c>
      <c r="G17" s="54">
        <v>22596.11</v>
      </c>
      <c r="H17" s="54">
        <v>11783.43</v>
      </c>
      <c r="I17" s="54">
        <v>168607.69</v>
      </c>
      <c r="J17" s="54">
        <v>371335.41</v>
      </c>
      <c r="K17" s="53">
        <v>610173.05000000005</v>
      </c>
      <c r="L17" s="54">
        <v>175034.19</v>
      </c>
      <c r="M17" s="54">
        <v>267093.19</v>
      </c>
      <c r="N17" s="54">
        <v>0</v>
      </c>
      <c r="O17" s="53"/>
      <c r="P17">
        <f>160974/1.5</f>
        <v>107316</v>
      </c>
    </row>
    <row r="18" spans="2:16" ht="15">
      <c r="B18" s="52" t="s">
        <v>86</v>
      </c>
      <c r="C18" s="54"/>
      <c r="D18" s="54">
        <v>45433.78</v>
      </c>
      <c r="E18" s="54">
        <v>41891.25</v>
      </c>
      <c r="F18" s="54">
        <v>19145.22</v>
      </c>
      <c r="G18" s="54">
        <v>22596.11</v>
      </c>
      <c r="H18" s="54">
        <v>225763.36</v>
      </c>
      <c r="I18" s="54">
        <v>301727.19</v>
      </c>
      <c r="J18" s="54">
        <v>370942.41</v>
      </c>
      <c r="K18" s="54">
        <v>411124.55</v>
      </c>
      <c r="L18" s="54">
        <v>275034.19</v>
      </c>
      <c r="M18" s="54">
        <v>247093.19</v>
      </c>
      <c r="N18" s="54">
        <v>0</v>
      </c>
      <c r="O18" s="53"/>
      <c r="P18">
        <f>107316-19920</f>
        <v>87396</v>
      </c>
    </row>
    <row r="19" spans="2:16" ht="15">
      <c r="B19" s="52" t="s">
        <v>87</v>
      </c>
      <c r="C19" s="54"/>
      <c r="D19" s="54">
        <v>3433.78</v>
      </c>
      <c r="E19" s="54">
        <v>8291.25</v>
      </c>
      <c r="F19" s="54">
        <v>14459.81</v>
      </c>
      <c r="G19" s="54">
        <v>99397.75</v>
      </c>
      <c r="H19" s="53">
        <v>168407.69</v>
      </c>
      <c r="I19" s="54">
        <v>350751.8</v>
      </c>
      <c r="J19" s="54">
        <v>361942.41</v>
      </c>
      <c r="K19" s="54">
        <v>211355.19</v>
      </c>
      <c r="L19" s="54">
        <v>266034.19</v>
      </c>
      <c r="M19" s="54">
        <v>280995.69</v>
      </c>
      <c r="N19" s="53">
        <v>0</v>
      </c>
      <c r="O19" s="53"/>
      <c r="P19">
        <f>87396/1074.61</f>
        <v>81.328109732833312</v>
      </c>
    </row>
    <row r="20" spans="2:16">
      <c r="B20" s="55"/>
      <c r="C20" s="53">
        <f t="shared" ref="C20:N20" si="1">SUM(C17:C19)</f>
        <v>13832.32</v>
      </c>
      <c r="D20" s="53">
        <f t="shared" si="1"/>
        <v>56301.34</v>
      </c>
      <c r="E20" s="53">
        <f t="shared" si="1"/>
        <v>51616.28</v>
      </c>
      <c r="F20" s="53">
        <f t="shared" si="1"/>
        <v>52419.75</v>
      </c>
      <c r="G20" s="53">
        <f t="shared" si="1"/>
        <v>144589.97</v>
      </c>
      <c r="H20" s="53">
        <f t="shared" si="1"/>
        <v>405954.48</v>
      </c>
      <c r="I20" s="53">
        <f t="shared" si="1"/>
        <v>821086.67999999993</v>
      </c>
      <c r="J20" s="53">
        <f t="shared" si="1"/>
        <v>1104220.23</v>
      </c>
      <c r="K20" s="53">
        <f t="shared" si="1"/>
        <v>1232652.79</v>
      </c>
      <c r="L20" s="53">
        <f t="shared" si="1"/>
        <v>716102.57000000007</v>
      </c>
      <c r="M20" s="53">
        <f t="shared" si="1"/>
        <v>795182.07000000007</v>
      </c>
      <c r="N20" s="53">
        <f t="shared" si="1"/>
        <v>0</v>
      </c>
      <c r="O20" s="56">
        <f>(SUM(C20:N20)/36)</f>
        <v>149832.18000000002</v>
      </c>
    </row>
    <row r="21" spans="2:16" ht="15">
      <c r="B21" s="45"/>
      <c r="C21" s="45"/>
      <c r="D21" s="45"/>
      <c r="E21" s="45"/>
      <c r="F21" s="45"/>
      <c r="G21" s="45"/>
      <c r="H21" s="45"/>
      <c r="I21" s="45"/>
      <c r="J21" s="57"/>
      <c r="K21" s="72" t="s">
        <v>53</v>
      </c>
      <c r="L21" s="73"/>
      <c r="M21" s="74"/>
      <c r="N21" s="45"/>
      <c r="O21" s="45"/>
    </row>
    <row r="22" spans="2:16"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</row>
    <row r="23" spans="2:16"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</row>
  </sheetData>
  <mergeCells count="4">
    <mergeCell ref="B13:C13"/>
    <mergeCell ref="K21:M21"/>
    <mergeCell ref="D5:E5"/>
    <mergeCell ref="K12:M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1" t="s">
        <v>9</v>
      </c>
      <c r="B1" s="71"/>
      <c r="C1" s="22"/>
    </row>
    <row r="2" spans="1:6" ht="14.25" customHeight="1">
      <c r="A2" s="71" t="s">
        <v>10</v>
      </c>
      <c r="B2" s="71"/>
      <c r="C2" s="22"/>
    </row>
    <row r="5" spans="1:6" ht="30">
      <c r="A5" s="23" t="s">
        <v>3</v>
      </c>
      <c r="B5" s="24" t="s">
        <v>11</v>
      </c>
      <c r="C5" s="24" t="s">
        <v>12</v>
      </c>
      <c r="D5" s="25" t="s">
        <v>13</v>
      </c>
      <c r="E5" s="21" t="s">
        <v>14</v>
      </c>
      <c r="F5" s="21" t="s">
        <v>15</v>
      </c>
    </row>
    <row r="6" spans="1:6" ht="42.75">
      <c r="A6" s="26">
        <v>1</v>
      </c>
      <c r="B6" s="27" t="s">
        <v>16</v>
      </c>
      <c r="C6" s="28" t="s">
        <v>17</v>
      </c>
      <c r="D6" s="29"/>
      <c r="E6" s="30">
        <v>0.2</v>
      </c>
      <c r="F6" s="30">
        <f t="shared" ref="F6:F12" si="0">E6/10*D6</f>
        <v>0</v>
      </c>
    </row>
    <row r="7" spans="1:6" ht="42.75">
      <c r="A7" s="26">
        <v>2</v>
      </c>
      <c r="B7" s="27" t="s">
        <v>18</v>
      </c>
      <c r="C7" s="28" t="s">
        <v>19</v>
      </c>
      <c r="D7" s="31"/>
      <c r="E7" s="30">
        <v>0.15</v>
      </c>
      <c r="F7" s="30">
        <f t="shared" si="0"/>
        <v>0</v>
      </c>
    </row>
    <row r="8" spans="1:6" ht="42.75">
      <c r="A8" s="26">
        <v>3</v>
      </c>
      <c r="B8" s="27" t="s">
        <v>20</v>
      </c>
      <c r="C8" s="28" t="s">
        <v>21</v>
      </c>
      <c r="D8" s="31"/>
      <c r="E8" s="30">
        <v>0.1</v>
      </c>
      <c r="F8" s="30">
        <f t="shared" si="0"/>
        <v>0</v>
      </c>
    </row>
    <row r="9" spans="1:6" ht="57">
      <c r="A9" s="26">
        <v>4</v>
      </c>
      <c r="B9" s="27" t="s">
        <v>22</v>
      </c>
      <c r="C9" s="32" t="s">
        <v>23</v>
      </c>
      <c r="D9" s="31"/>
      <c r="E9" s="30">
        <v>0.1</v>
      </c>
      <c r="F9" s="30">
        <f t="shared" si="0"/>
        <v>0</v>
      </c>
    </row>
    <row r="10" spans="1:6" ht="85.5">
      <c r="A10" s="26">
        <v>5</v>
      </c>
      <c r="B10" s="27" t="s">
        <v>24</v>
      </c>
      <c r="C10" s="28" t="s">
        <v>25</v>
      </c>
      <c r="D10" s="31"/>
      <c r="E10" s="30">
        <v>0.1</v>
      </c>
      <c r="F10" s="30">
        <f t="shared" si="0"/>
        <v>0</v>
      </c>
    </row>
    <row r="11" spans="1:6" ht="128.25">
      <c r="A11" s="26">
        <v>6</v>
      </c>
      <c r="B11" s="33" t="s">
        <v>26</v>
      </c>
      <c r="C11" s="34" t="s">
        <v>27</v>
      </c>
      <c r="D11" s="31"/>
      <c r="E11" s="30">
        <v>0.1</v>
      </c>
      <c r="F11" s="30">
        <f t="shared" si="0"/>
        <v>0</v>
      </c>
    </row>
    <row r="12" spans="1:6" ht="28.5">
      <c r="A12" s="26">
        <v>7</v>
      </c>
      <c r="B12" s="26" t="s">
        <v>28</v>
      </c>
      <c r="C12" s="35" t="s">
        <v>29</v>
      </c>
      <c r="D12" s="31"/>
      <c r="E12" s="30">
        <v>0.25</v>
      </c>
      <c r="F12" s="30">
        <f t="shared" si="0"/>
        <v>0</v>
      </c>
    </row>
    <row r="13" spans="1:6" ht="15">
      <c r="A13" s="36"/>
      <c r="B13" s="37" t="s">
        <v>30</v>
      </c>
      <c r="C13" s="37"/>
      <c r="D13" s="38"/>
      <c r="E13" s="39">
        <f>SUM(E6:E12)</f>
        <v>0.99999999999999989</v>
      </c>
      <c r="F13" s="3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2019-09-05T06:44:59Z</dcterms:modified>
</cp:coreProperties>
</file>